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2FF8DAD-9D70-41A9-9773-1B68D7F1465A}" xr6:coauthVersionLast="43" xr6:coauthVersionMax="43" xr10:uidLastSave="{00000000-0000-0000-0000-000000000000}"/>
  <bookViews>
    <workbookView xWindow="-120" yWindow="-120" windowWidth="20730" windowHeight="11160" tabRatio="724" xr2:uid="{00000000-000D-0000-FFFF-FFFF00000000}"/>
  </bookViews>
  <sheets>
    <sheet name="ปร.6 สรุป" sheetId="15" r:id="rId1"/>
    <sheet name="ปร 5คส ล" sheetId="3" r:id="rId2"/>
    <sheet name="ปร 4คสล" sheetId="13" r:id="rId3"/>
    <sheet name="ต้นทุน" sheetId="17" r:id="rId4"/>
    <sheet name="เอกสารแนป" sheetId="14" r:id="rId5"/>
    <sheet name="ราคาต่อหน่วยงานท่อและดิน" sheetId="12" r:id="rId6"/>
  </sheets>
  <externalReferences>
    <externalReference r:id="rId7"/>
  </externalReferences>
  <definedNames>
    <definedName name="_xlnm.Print_Area" localSheetId="2">'ปร 4คสล'!$A$1:$K$51</definedName>
    <definedName name="_xlnm.Print_Area" localSheetId="1">'ปร 5คส ล'!$A$1:$H$44</definedName>
    <definedName name="_xlnm.Print_Area" localSheetId="5">ราคาต่อหน่วยงานท่อและดิน!$A$1:$S$161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5" l="1"/>
  <c r="K9" i="15"/>
  <c r="K24" i="15" s="1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2" i="15"/>
  <c r="L23" i="15"/>
  <c r="L8" i="15"/>
  <c r="E23" i="15"/>
  <c r="F23" i="15" s="1"/>
  <c r="F21" i="15"/>
  <c r="I21" i="15" s="1"/>
  <c r="F20" i="15"/>
  <c r="I20" i="15" s="1"/>
  <c r="E18" i="15"/>
  <c r="F18" i="15" s="1"/>
  <c r="I18" i="15" s="1"/>
  <c r="E16" i="15"/>
  <c r="F16" i="15"/>
  <c r="I16" i="15" s="1"/>
  <c r="E15" i="15"/>
  <c r="F15" i="15" s="1"/>
  <c r="I15" i="15" s="1"/>
  <c r="E14" i="15"/>
  <c r="F14" i="15" s="1"/>
  <c r="I14" i="15" s="1"/>
  <c r="E9" i="15"/>
  <c r="F10" i="15"/>
  <c r="I10" i="15" s="1"/>
  <c r="S9" i="15"/>
  <c r="F12" i="15"/>
  <c r="I12" i="15" s="1"/>
  <c r="BB19" i="17"/>
  <c r="E147" i="12"/>
  <c r="E146" i="12"/>
  <c r="F144" i="12"/>
  <c r="E144" i="12"/>
  <c r="D144" i="12"/>
  <c r="D147" i="12"/>
  <c r="D146" i="12"/>
  <c r="L21" i="15" l="1"/>
  <c r="L24" i="15"/>
  <c r="I23" i="15"/>
  <c r="F9" i="15"/>
  <c r="I9" i="15" s="1"/>
  <c r="S28" i="13"/>
  <c r="E20" i="13"/>
  <c r="BB54" i="17" l="1"/>
  <c r="D141" i="12"/>
  <c r="F142" i="12" s="1"/>
  <c r="B141" i="12"/>
  <c r="K146" i="12" l="1"/>
  <c r="M146" i="12" s="1"/>
  <c r="N146" i="12" s="1"/>
  <c r="F146" i="12" s="1"/>
  <c r="S8" i="15"/>
  <c r="BB22" i="17" l="1"/>
  <c r="BB23" i="17" s="1"/>
  <c r="BB25" i="17" s="1"/>
  <c r="K147" i="12" l="1"/>
  <c r="F15" i="13"/>
  <c r="F60" i="12"/>
  <c r="F59" i="12"/>
  <c r="F57" i="12"/>
  <c r="I15" i="13"/>
  <c r="M147" i="12" l="1"/>
  <c r="M148" i="12"/>
  <c r="G15" i="13"/>
  <c r="J15" i="13" s="1"/>
  <c r="N147" i="12" l="1"/>
  <c r="F147" i="12" s="1"/>
  <c r="F8" i="15" l="1"/>
  <c r="R18" i="13" l="1"/>
  <c r="S18" i="13" s="1"/>
  <c r="E18" i="13" s="1"/>
  <c r="S30" i="13" l="1"/>
  <c r="E30" i="13" s="1"/>
  <c r="G18" i="13" l="1"/>
  <c r="N18" i="13" l="1"/>
  <c r="M18" i="13"/>
  <c r="I18" i="13" l="1"/>
  <c r="O18" i="13" l="1"/>
  <c r="J18" i="13"/>
  <c r="A7" i="3" l="1"/>
  <c r="F31" i="12"/>
  <c r="AM175" i="17"/>
  <c r="AM171" i="17"/>
  <c r="AM157" i="17"/>
  <c r="AM152" i="17"/>
  <c r="AM147" i="17"/>
  <c r="AM142" i="17"/>
  <c r="BB137" i="17"/>
  <c r="BB138" i="17" s="1"/>
  <c r="AM137" i="17"/>
  <c r="BB132" i="17"/>
  <c r="AM131" i="17"/>
  <c r="BB110" i="17"/>
  <c r="BB111" i="17" s="1"/>
  <c r="BB102" i="17"/>
  <c r="BB101" i="17"/>
  <c r="AI91" i="17"/>
  <c r="BB91" i="17" s="1"/>
  <c r="BB84" i="17"/>
  <c r="BB103" i="17" s="1"/>
  <c r="BB83" i="17"/>
  <c r="AI82" i="17"/>
  <c r="AI93" i="17" s="1"/>
  <c r="BB93" i="17" s="1"/>
  <c r="AI81" i="17"/>
  <c r="AI92" i="17" s="1"/>
  <c r="BB92" i="17" s="1"/>
  <c r="BB80" i="17"/>
  <c r="BB76" i="17"/>
  <c r="BB77" i="17" s="1"/>
  <c r="BB71" i="17"/>
  <c r="BB65" i="17"/>
  <c r="BB66" i="17" s="1"/>
  <c r="BB61" i="17"/>
  <c r="BB53" i="17"/>
  <c r="BB56" i="17" s="1"/>
  <c r="BB47" i="17"/>
  <c r="BB43" i="17"/>
  <c r="BB45" i="17" s="1"/>
  <c r="BB46" i="17" s="1"/>
  <c r="BB48" i="17" s="1"/>
  <c r="BB37" i="17"/>
  <c r="BB30" i="17"/>
  <c r="BB14" i="17"/>
  <c r="BB15" i="17" s="1"/>
  <c r="BB16" i="17" s="1"/>
  <c r="BB9" i="17"/>
  <c r="BB5" i="17"/>
  <c r="BB81" i="17" l="1"/>
  <c r="BB142" i="17"/>
  <c r="BB147" i="17" s="1"/>
  <c r="BB152" i="17" s="1"/>
  <c r="BB157" i="17" s="1"/>
  <c r="BB94" i="17"/>
  <c r="BB95" i="17" s="1"/>
  <c r="BB171" i="17"/>
  <c r="BB158" i="17"/>
  <c r="BB82" i="17"/>
  <c r="BB143" i="17"/>
  <c r="BB85" i="17" l="1"/>
  <c r="BB172" i="17"/>
  <c r="BB175" i="17"/>
  <c r="BB176" i="17" s="1"/>
  <c r="R33" i="13" l="1"/>
  <c r="U33" i="13" s="1"/>
  <c r="E33" i="13" s="1"/>
  <c r="N21" i="3" l="1"/>
  <c r="L21" i="3"/>
  <c r="R24" i="13" l="1"/>
  <c r="Q24" i="13"/>
  <c r="R23" i="13"/>
  <c r="S23" i="13" s="1"/>
  <c r="Q23" i="13"/>
  <c r="R20" i="13"/>
  <c r="S24" i="13" l="1"/>
  <c r="U23" i="13"/>
  <c r="X23" i="13" s="1"/>
  <c r="Z23" i="13" s="1"/>
  <c r="I23" i="13" l="1"/>
  <c r="G23" i="13"/>
  <c r="N23" i="13"/>
  <c r="M23" i="13"/>
  <c r="R22" i="13"/>
  <c r="S22" i="13" s="1"/>
  <c r="U22" i="13" s="1"/>
  <c r="Q22" i="13"/>
  <c r="G147" i="12" l="1"/>
  <c r="H147" i="12" s="1"/>
  <c r="O23" i="13"/>
  <c r="X22" i="13"/>
  <c r="Z22" i="13" l="1"/>
  <c r="I30" i="13" l="1"/>
  <c r="M30" i="13"/>
  <c r="N30" i="13"/>
  <c r="G30" i="13"/>
  <c r="I22" i="13"/>
  <c r="G22" i="13"/>
  <c r="M22" i="13"/>
  <c r="N22" i="13"/>
  <c r="Q20" i="13"/>
  <c r="R26" i="13"/>
  <c r="Q26" i="13"/>
  <c r="R17" i="13"/>
  <c r="Q17" i="13"/>
  <c r="S14" i="13"/>
  <c r="E14" i="13" l="1"/>
  <c r="E28" i="13" s="1"/>
  <c r="E31" i="3"/>
  <c r="O30" i="13"/>
  <c r="E24" i="13"/>
  <c r="J22" i="13"/>
  <c r="J30" i="13"/>
  <c r="I20" i="13"/>
  <c r="N20" i="13"/>
  <c r="M20" i="13"/>
  <c r="G20" i="13"/>
  <c r="O22" i="13"/>
  <c r="S26" i="13"/>
  <c r="E26" i="13" s="1"/>
  <c r="S17" i="13"/>
  <c r="E17" i="13" s="1"/>
  <c r="N14" i="13" l="1"/>
  <c r="I14" i="13"/>
  <c r="I24" i="13"/>
  <c r="G24" i="13"/>
  <c r="M24" i="13"/>
  <c r="N24" i="13"/>
  <c r="I28" i="13"/>
  <c r="N28" i="13"/>
  <c r="M28" i="13"/>
  <c r="G28" i="13"/>
  <c r="O28" i="13" s="1"/>
  <c r="O20" i="13"/>
  <c r="I17" i="13"/>
  <c r="G17" i="13"/>
  <c r="N17" i="13"/>
  <c r="M17" i="13"/>
  <c r="G26" i="13"/>
  <c r="I26" i="13"/>
  <c r="N26" i="13"/>
  <c r="M26" i="13"/>
  <c r="E13" i="3"/>
  <c r="A3" i="3"/>
  <c r="G14" i="13"/>
  <c r="O14" i="13" l="1"/>
  <c r="O24" i="13"/>
  <c r="J28" i="13"/>
  <c r="O17" i="13"/>
  <c r="O26" i="13"/>
  <c r="J20" i="13"/>
  <c r="J26" i="13"/>
  <c r="J24" i="13"/>
  <c r="J23" i="13" l="1"/>
  <c r="J17" i="13"/>
  <c r="G146" i="12" l="1"/>
  <c r="H146" i="12" s="1"/>
  <c r="E134" i="12"/>
  <c r="F136" i="12" s="1"/>
  <c r="F137" i="12" s="1"/>
  <c r="H149" i="12" l="1"/>
  <c r="G50" i="12"/>
  <c r="G52" i="12" s="1"/>
  <c r="G45" i="12"/>
  <c r="G48" i="12" s="1"/>
  <c r="G49" i="12" s="1"/>
  <c r="G61" i="12"/>
  <c r="C73" i="12"/>
  <c r="G70" i="12"/>
  <c r="C78" i="12"/>
  <c r="D66" i="12"/>
  <c r="H78" i="12"/>
  <c r="B79" i="12" s="1"/>
  <c r="G60" i="12"/>
  <c r="G59" i="12"/>
  <c r="G58" i="12"/>
  <c r="G57" i="12"/>
  <c r="H126" i="12"/>
  <c r="G126" i="12"/>
  <c r="H125" i="12"/>
  <c r="G125" i="12"/>
  <c r="H124" i="12"/>
  <c r="G124" i="12"/>
  <c r="H123" i="12"/>
  <c r="G123" i="12"/>
  <c r="H122" i="12"/>
  <c r="G122" i="12"/>
  <c r="H121" i="12"/>
  <c r="G121" i="12"/>
  <c r="H120" i="12"/>
  <c r="G120" i="12"/>
  <c r="H119" i="12"/>
  <c r="G119" i="12"/>
  <c r="K118" i="12"/>
  <c r="G118" i="12" s="1"/>
  <c r="H118" i="12"/>
  <c r="D113" i="12"/>
  <c r="H113" i="12" s="1"/>
  <c r="C113" i="12"/>
  <c r="C108" i="12"/>
  <c r="A108" i="12"/>
  <c r="G105" i="12"/>
  <c r="D101" i="12"/>
  <c r="H94" i="12"/>
  <c r="C94" i="12"/>
  <c r="C89" i="12"/>
  <c r="A89" i="12"/>
  <c r="G86" i="12"/>
  <c r="D82" i="12"/>
  <c r="F36" i="12"/>
  <c r="F39" i="12" s="1"/>
  <c r="F35" i="12"/>
  <c r="F22" i="12"/>
  <c r="F25" i="12" s="1"/>
  <c r="F21" i="12"/>
  <c r="E9" i="12"/>
  <c r="D9" i="12"/>
  <c r="C9" i="12"/>
  <c r="J14" i="13" s="1"/>
  <c r="I33" i="13" l="1"/>
  <c r="N33" i="13"/>
  <c r="G53" i="12"/>
  <c r="G62" i="12"/>
  <c r="G89" i="12" s="1"/>
  <c r="F119" i="12"/>
  <c r="B67" i="12" s="1"/>
  <c r="G67" i="12" s="1"/>
  <c r="F123" i="12"/>
  <c r="B102" i="12" s="1"/>
  <c r="G102" i="12" s="1"/>
  <c r="F118" i="12"/>
  <c r="F122" i="12"/>
  <c r="B83" i="12" s="1"/>
  <c r="G83" i="12" s="1"/>
  <c r="E95" i="12"/>
  <c r="G85" i="12" s="1"/>
  <c r="F126" i="12"/>
  <c r="E79" i="12"/>
  <c r="G69" i="12" s="1"/>
  <c r="F40" i="12"/>
  <c r="F120" i="12"/>
  <c r="F125" i="12"/>
  <c r="F26" i="12"/>
  <c r="F121" i="12"/>
  <c r="F124" i="12"/>
  <c r="E114" i="12"/>
  <c r="G104" i="12" s="1"/>
  <c r="B114" i="12"/>
  <c r="B95" i="12"/>
  <c r="G31" i="13" l="1"/>
  <c r="J31" i="13" s="1"/>
  <c r="N31" i="13"/>
  <c r="N35" i="13" s="1"/>
  <c r="M31" i="13"/>
  <c r="M33" i="13"/>
  <c r="G33" i="13"/>
  <c r="J33" i="13" s="1"/>
  <c r="I31" i="13"/>
  <c r="G106" i="12"/>
  <c r="G107" i="12" s="1"/>
  <c r="E108" i="12"/>
  <c r="G108" i="12" s="1"/>
  <c r="E73" i="12"/>
  <c r="G73" i="12" s="1"/>
  <c r="G71" i="12"/>
  <c r="G72" i="12" s="1"/>
  <c r="G87" i="12"/>
  <c r="G88" i="12" s="1"/>
  <c r="M35" i="13" l="1"/>
  <c r="J35" i="13"/>
  <c r="Y11" i="15"/>
  <c r="O33" i="13"/>
  <c r="O31" i="13"/>
  <c r="G109" i="12"/>
  <c r="G74" i="12"/>
  <c r="G90" i="12"/>
  <c r="O35" i="13" l="1"/>
  <c r="D17" i="3" l="1"/>
  <c r="K14" i="3" l="1"/>
  <c r="I8" i="15" l="1"/>
  <c r="I24" i="15" l="1"/>
  <c r="I25" i="15" s="1"/>
  <c r="M21" i="3" l="1"/>
  <c r="M22" i="3" s="1"/>
  <c r="F17" i="3" l="1"/>
  <c r="F27" i="3" s="1"/>
  <c r="E32" i="3" s="1"/>
  <c r="D29" i="3" l="1"/>
  <c r="C32" i="3"/>
  <c r="S35" i="13"/>
</calcChain>
</file>

<file path=xl/sharedStrings.xml><?xml version="1.0" encoding="utf-8"?>
<sst xmlns="http://schemas.openxmlformats.org/spreadsheetml/2006/main" count="1351" uniqueCount="485">
  <si>
    <t>หมายเหตุ</t>
  </si>
  <si>
    <t>รายการ</t>
  </si>
  <si>
    <t>หน่วย</t>
  </si>
  <si>
    <t>ราคาวัสดุ</t>
  </si>
  <si>
    <t>ตัน</t>
  </si>
  <si>
    <t>ลำดับ</t>
  </si>
  <si>
    <t>จำนวน</t>
  </si>
  <si>
    <t>ค่าแรงงาน</t>
  </si>
  <si>
    <t>รวมทั้งหมด</t>
  </si>
  <si>
    <t>รวม</t>
  </si>
  <si>
    <t>ลิตร</t>
  </si>
  <si>
    <t>ม</t>
  </si>
  <si>
    <t>&gt;&gt;&gt;&gt;&gt;&gt;&gt;&gt;&gt;&gt;&gt;&gt;&gt;&gt;&gt;&gt;&gt;&gt;&gt;&gt;&gt;&gt;&gt;&gt;&gt;&gt;&gt;&gt;&gt;&gt;&gt;</t>
  </si>
  <si>
    <t>ยาว</t>
  </si>
  <si>
    <t>พื้นที่</t>
  </si>
  <si>
    <t>ม.</t>
  </si>
  <si>
    <t>ค่าวัสดุ
รวมเป็นเงิน(บาท)</t>
  </si>
  <si>
    <t>FACTOR F</t>
  </si>
  <si>
    <t>ค่าวัสดุทั้งหมด
รวมเป็นเงิน(บาท)</t>
  </si>
  <si>
    <t>งานอื่น ๆ</t>
  </si>
  <si>
    <t>เงื่อนไข</t>
  </si>
  <si>
    <t>สรุป</t>
  </si>
  <si>
    <t>ตัวอักษร</t>
  </si>
  <si>
    <t>พิจารณาตามสภาพพื้นที่</t>
  </si>
  <si>
    <t xml:space="preserve">ค่าดำเนินการ </t>
  </si>
  <si>
    <t xml:space="preserve"> =</t>
  </si>
  <si>
    <t>บาท / ตร.ม.</t>
  </si>
  <si>
    <t xml:space="preserve">ค่าเสื่อมราคาเครื่องจักร </t>
  </si>
  <si>
    <t>ค่างานต้นทุนรวม</t>
  </si>
  <si>
    <t>งานถางป่าขุดตอขนาดเบา</t>
  </si>
  <si>
    <t>มีเฉพาะการถากถางวัชพืช และปาดหน้าพื้นผิวเดิมหรืองานลักษณะเดียวกันเพื่อปรับเกลี่ย</t>
  </si>
  <si>
    <t>งานถางป่าขุดตอขนาดกลาง</t>
  </si>
  <si>
    <t>มีการถากถางวัชพืช และปาดหน้าดินเดิมออกด้วย</t>
  </si>
  <si>
    <t>งานถางป่าขุดตอขนาดหนัก</t>
  </si>
  <si>
    <t>มีการตัดโค่นต้นไม้ ขุดตอ ถากถางวัชพืชและปาดหน้าดินเดิมออกด้วย</t>
  </si>
  <si>
    <t>ค่าวัสดุจากแหล่ง</t>
  </si>
  <si>
    <t>ค่าดำเนินการ (ขุด-ขน) ลบ.ม.หลวม</t>
  </si>
  <si>
    <t>ค่าเสื่อมราคา (ขุด-ขน)</t>
  </si>
  <si>
    <t>กม.</t>
  </si>
  <si>
    <t>ส่วนยุบตัว</t>
  </si>
  <si>
    <t>x</t>
  </si>
  <si>
    <t>ค่าดำเนินการ (บดทับ) ลบ.ม.แน่น</t>
  </si>
  <si>
    <t>ค่าเสื่อมราคา (บดทับ)</t>
  </si>
  <si>
    <t>หาค่าแรงงงานงานไม้แบบทั่วไป(เมตร)</t>
  </si>
  <si>
    <t>=</t>
  </si>
  <si>
    <t>บาท/เมตร</t>
  </si>
  <si>
    <t xml:space="preserve">     ความยาวทั้งหมดของแบบ( ม )</t>
  </si>
  <si>
    <t>ค่าแรงงาน  1   ตารางเมตร</t>
  </si>
  <si>
    <t>บาท</t>
  </si>
  <si>
    <t>ใน 1 ตารางเมตร ความยาวไม้แบบรวม</t>
  </si>
  <si>
    <t>1(ตรม) /.15(ม)</t>
  </si>
  <si>
    <t>(ความสูงของแบบ .15 ม)</t>
  </si>
  <si>
    <t>ใน 1 ตารางเมตร ความยาวไม้แบบทั้งหมด</t>
  </si>
  <si>
    <t>คิดค่าแรง / เมตร</t>
  </si>
  <si>
    <t>113/6.666667</t>
  </si>
  <si>
    <t>คิดเป็นค่าแรงงานปรับพื้นและวางแบบข้างคอนกรีต</t>
  </si>
  <si>
    <t>ใช้จริงตามโครงการ</t>
  </si>
  <si>
    <t>ราคา/ตัน</t>
  </si>
  <si>
    <t>ราคา/ลบม</t>
  </si>
  <si>
    <t>คิดงานหยอดยาง /ม</t>
  </si>
  <si>
    <t>ร่องลึก</t>
  </si>
  <si>
    <t>กว้าง</t>
  </si>
  <si>
    <t>ระยะหยอด</t>
  </si>
  <si>
    <t>ถนนยาว</t>
  </si>
  <si>
    <t>รอยต่อยาว</t>
  </si>
  <si>
    <t>รอยต่อขวาง</t>
  </si>
  <si>
    <t>ลบ.ม.</t>
  </si>
  <si>
    <t>กก.</t>
  </si>
  <si>
    <t>ลึก</t>
  </si>
  <si>
    <t>บาท/ลบม</t>
  </si>
  <si>
    <t>หมายเหตุ - ค่าท่อสืบจากแหล่งหรือราคาพาณิชย์จังหวัด</t>
  </si>
  <si>
    <t>ค่าขนส่งท่อ คิดจากการขนโดยรถบรรทุก 10 ล้อ เที่ยวละ 13 ตัน</t>
  </si>
  <si>
    <t>หาได้จากสมการ  ระยะทางขน x 13 + 300(ค่าขนท่อขึ้นลง)</t>
  </si>
  <si>
    <t>ค่าขนท่อขึ้นลงคิดเที่ยวละ 300 บาท</t>
  </si>
  <si>
    <t>สมการ</t>
  </si>
  <si>
    <t>ค่าขนส่งเฉลี่ย                       =</t>
  </si>
  <si>
    <t>/  จำนวนท่อที่ขน 1 เที่ยว</t>
  </si>
  <si>
    <t>จำนวนท่อ
/เที่ยว</t>
  </si>
  <si>
    <t>-</t>
  </si>
  <si>
    <t>เบา</t>
  </si>
  <si>
    <t>กลาง</t>
  </si>
  <si>
    <t>หนัก</t>
  </si>
  <si>
    <t>กรมบัญชีกลาง (2558) ,ข้อ 2.1 ,54 ข้อ 3.1 (1) ,58 และข้อ 5.3 ,81</t>
  </si>
  <si>
    <t>หาราคางานท่อทั่วไป</t>
  </si>
  <si>
    <t>งานท่อกลม คอนกรีตเสริมเหล็ก</t>
  </si>
  <si>
    <t>ขนาด  Ø</t>
  </si>
  <si>
    <t>ลบ ม ๆ  ละ</t>
  </si>
  <si>
    <t>ค่าท่อ</t>
  </si>
  <si>
    <t>ค่าวางและกลบกลับ</t>
  </si>
  <si>
    <t>ค่าใช้จ่ายรวม</t>
  </si>
  <si>
    <t xml:space="preserve">ค่างานต้นทุน  </t>
  </si>
  <si>
    <t>ลบม ๆ ละ</t>
  </si>
  <si>
    <t>จำนวนท่อ/เที่ยว</t>
  </si>
  <si>
    <t>ค่าขนส่งท่อ</t>
  </si>
  <si>
    <t>ค่ากำหนด</t>
  </si>
  <si>
    <t>ค่าขนส่ง....12.....กม          หาค่า</t>
  </si>
  <si>
    <t xml:space="preserve"> (...x13)+300     =</t>
  </si>
  <si>
    <t>บาท/ท่อน…….(3)</t>
  </si>
  <si>
    <t xml:space="preserve">ขนาดท่อ (ม)
Ø
</t>
  </si>
  <si>
    <t>ค่าวางและกลบกลับ(บาท/เมตร)</t>
  </si>
  <si>
    <t>ปริมาตรท่อรวมช่องว่างภายใน(ลบ ม)</t>
  </si>
  <si>
    <t>BEDDINGคอนกรีตหยาบรองท่อ(ลบ ม)</t>
  </si>
  <si>
    <t>บาท / ลบ.ม…..1</t>
  </si>
  <si>
    <t>บาท / ลบ.ม….2</t>
  </si>
  <si>
    <t>บาท / ลบ.ม…..3</t>
  </si>
  <si>
    <t>บาท / ลบ.ม……4</t>
  </si>
  <si>
    <t>รวม               =….1+…2+…..3+….4</t>
  </si>
  <si>
    <t>บาท / ลบ.ม…..5</t>
  </si>
  <si>
    <t>บาท / ลบ.ม…6</t>
  </si>
  <si>
    <t>บาท / ลบ.ม….7</t>
  </si>
  <si>
    <t>บาท / ลบ.ม…..8</t>
  </si>
  <si>
    <t>รวม               =….6+…7+….8</t>
  </si>
  <si>
    <t>บาท / ลบ.ม…..9</t>
  </si>
  <si>
    <t>ค่างานต้นทุนรวม    =…5 +…9</t>
  </si>
  <si>
    <t>บาท / ลบ.ม….10</t>
  </si>
  <si>
    <t>ขุดดิน= 1.62.ลบม ๆ ละ.99.บาท</t>
  </si>
  <si>
    <t>ค่าขนส่ง(ตามหมายเหตุ)</t>
  </si>
  <si>
    <t>รวมค่าดำเนินการวางท่อทั้งหมด</t>
  </si>
  <si>
    <t>ขุดดิน= 2.17.ลบม ๆ ละ.99.บาท</t>
  </si>
  <si>
    <t>งานดินขุดลงท่อ (ระดับดินถมหลังท่อเฉลี่ย0.50 เมตร)
(ลบ ม)</t>
  </si>
  <si>
    <t>วัสดุมวลรวมของงานคอนกรีตส่วนผสมต่างๆ</t>
  </si>
  <si>
    <t xml:space="preserve"> </t>
  </si>
  <si>
    <t>คอนกรีตส่วนผสม 1 : 3 : 5 (คอนกรีตหยาบ)</t>
  </si>
  <si>
    <t xml:space="preserve"> - ปูนซีเมนต์ปอร์ตแลนด์ ปูนถุงประเภท 1 </t>
  </si>
  <si>
    <t xml:space="preserve">   มอก.80/2517</t>
  </si>
  <si>
    <t xml:space="preserve"> - ทรายหยาบ</t>
  </si>
  <si>
    <t xml:space="preserve"> - น้ำผสมคอนกรีต</t>
  </si>
  <si>
    <t xml:space="preserve">                      รวมคอนกรีต  1 : 3 : 5 </t>
  </si>
  <si>
    <t>ค่าวัสดุจากแหล่ง  =(ราคาที่ดิน÷2)X(1÷1600)x(1÷3)+ค่าขุดเปิดหน้าบ่อลูกรัง</t>
  </si>
  <si>
    <t xml:space="preserve"> (...x13)+300   =</t>
  </si>
  <si>
    <t>ท่อระบายน้ำคอนกรีตไม่เสริมเหล็ก ปากลิ้นราง ยาว 1 เมตร ศก. 0.30 ม.</t>
  </si>
  <si>
    <t>ราคาที่แหล่ง</t>
  </si>
  <si>
    <t>บาท/อัน</t>
  </si>
  <si>
    <t>ราคาบ่อพักน้ำข้างถนน</t>
  </si>
  <si>
    <t>งานท่อกลม คอนกรีตไม่เสริมเหล็ก</t>
  </si>
  <si>
    <t xml:space="preserve"> -  ค่าแรงงานผสมและเทคอนกรีต</t>
  </si>
  <si>
    <t>ลงท่อ
ขุดดินลึก
(ขนาดท่อ+0.75 หรือตามกำหนดให้)</t>
  </si>
  <si>
    <t>ลงท่อ
ขุดดินกว้าง
(ขนาดท่อ+0.60หรือตามกำหนดให้))</t>
  </si>
  <si>
    <t>ตารางงานท่อ/ท่อน</t>
  </si>
  <si>
    <t>ระดับดินถมหลังท่อกรณี ไม่เป็นไปตามที่กำหนดให้</t>
  </si>
  <si>
    <t>ระยะทางขนส่ง   27   กม.</t>
  </si>
  <si>
    <t>ลบม /อัน</t>
  </si>
  <si>
    <t>บ่อพักน้ำคอนกรีตสำเร็จรูป ขนาด 0.30x0.30 x0.60  เมตร ปริมาตร =</t>
  </si>
  <si>
    <t>หาราคาขนส่งบ่อพักน้ำ ต่อ อัน = ค่าขนส่ง x ปริมาตรบ่อพัก 1 อัน</t>
  </si>
  <si>
    <t>หาปริมาตรดินขุดลงบ่อพัก =0.50x0.50x0.70</t>
  </si>
  <si>
    <t>บาท/อัน…1</t>
  </si>
  <si>
    <t>บาท/อัน....2</t>
  </si>
  <si>
    <t>บาท/อัน....3</t>
  </si>
  <si>
    <t>รวมค่าบ่อพักน้ำ (….1+….2)</t>
  </si>
  <si>
    <t>ค่าแรงงานขุดดินฐานรากตามบัญชีค่าแรงงาน</t>
  </si>
  <si>
    <t>คิดเป็นค่าแรงงานขุดดินวางบ่อพัก</t>
  </si>
  <si>
    <t>ลบม / อัน…..4</t>
  </si>
  <si>
    <t>บาท/ลบม….5</t>
  </si>
  <si>
    <t>บาท/อัน….6</t>
  </si>
  <si>
    <t>รวมค่างานต้นทุนบ่อพักน้ำ =(….3 + …6)</t>
  </si>
  <si>
    <t>เมตร</t>
  </si>
  <si>
    <t>ประเภทงานอาคาร</t>
  </si>
  <si>
    <t>ประเภทงานทาง</t>
  </si>
  <si>
    <t>ประเภทงานชลประทาน</t>
  </si>
  <si>
    <t>ประเภทงานสะพานและท่อเหลี่ยม</t>
  </si>
  <si>
    <t xml:space="preserve"> แบบ. ปร.5</t>
  </si>
  <si>
    <t>รวมค่างานต้นทุนทั้งหมดไม่รวมป้าย</t>
  </si>
  <si>
    <t>BEDDING คอนกรีตหยาบรองท่อ(ลบ ม)</t>
  </si>
  <si>
    <t>ตร.ม</t>
  </si>
  <si>
    <t>ลบ.ม</t>
  </si>
  <si>
    <t>หนา</t>
  </si>
  <si>
    <t>รายละเอียด BREAK DOWN COST งานก่อสร้างถนน คสล.</t>
  </si>
  <si>
    <t>งานยางแอสฟัลต์หยอดร่อง ทุกระยะ 10 เมตร</t>
  </si>
  <si>
    <t>ท่อน</t>
  </si>
  <si>
    <t>ตร.ม.</t>
  </si>
  <si>
    <t xml:space="preserve">                   ราคาค่าก่อสร้างเป็นเงินทั้งสิ้น                 </t>
  </si>
  <si>
    <t>ราคาค่าก่อสร้างคิดเพียง</t>
  </si>
  <si>
    <t>ราคา ปร.5</t>
  </si>
  <si>
    <t>แบบสรุปราคากลางงานก่อสร้างทาง สะพาน และท่อเหลี่ยม</t>
  </si>
  <si>
    <t>ปริมาณ</t>
  </si>
  <si>
    <t>ราคาต่อหน่วย</t>
  </si>
  <si>
    <t>ราคาทุน</t>
  </si>
  <si>
    <t>Factor F</t>
  </si>
  <si>
    <t>ราคากลาง</t>
  </si>
  <si>
    <t>TOTAL</t>
  </si>
  <si>
    <t>ผลรวมค่างานต้นทุนงานก่อสร้างทาง</t>
  </si>
  <si>
    <t>ผลรวมค่างานต้นทุนงานก่อสร้างสะพานและท่อเหลี่ยม</t>
  </si>
  <si>
    <t>ผลรวมค่าใช้จ่ายพิเศษตามข้อกำหนดและค่าใช้จ่ายอื่นๆ</t>
  </si>
  <si>
    <t>ค่า Factor F งานก่อสร้างทาง</t>
  </si>
  <si>
    <t>ค่า Factor F งานก่อสร้างสะพานและท่อเหลี่ยม</t>
  </si>
  <si>
    <t>สูตรการเทียบหาค่าแฟกเตอร์ f</t>
  </si>
  <si>
    <t>A    =</t>
  </si>
  <si>
    <t>D-((D-E)x(A-B)/(C-B))………..(1)</t>
  </si>
  <si>
    <t>A   =</t>
  </si>
  <si>
    <t>หมายถึง ค่างานต้นทุนที่ต้องการหาค่า factor f</t>
  </si>
  <si>
    <t>B   =</t>
  </si>
  <si>
    <t>หมายถึง ค่างานต้นทุนขั้นต่ำของช่วงค่างานต้นทุน ที่ค่างานต้นทุนที่ต้องการหาค่า factor f (ค่างานต้นทุนA)อยู่</t>
  </si>
  <si>
    <t>C   =</t>
  </si>
  <si>
    <t>หมายถึง ค่างานต้นทุนขั้นสูงของช่วงค่างานต้นทุน ที่ค่างานต้นทุนที่ต้องการหาค่า factor f (ค่างานต้นทุนA)อยู่</t>
  </si>
  <si>
    <t>D   =</t>
  </si>
  <si>
    <t>หมายถึง factor f  ค่างานต้นทุนขั้นต่ำของช่วงค่างานต้นทุน ที่ค่างานต้นทุนที่ต้องการหาค่า factor f (ค่างานต้นทุนA)อยู่</t>
  </si>
  <si>
    <t>E   =</t>
  </si>
  <si>
    <t>หมายถึง factor f  ค่างานต้นทุนขั้นสูงของช่วงค่างานต้นทุน ที่ค่างานต้นทุนที่ต้องการหาค่า factor f (ค่างานต้นทุนA)อยู่</t>
  </si>
  <si>
    <t xml:space="preserve">หาค่า </t>
  </si>
  <si>
    <t>D-E</t>
  </si>
  <si>
    <t>A-B</t>
  </si>
  <si>
    <t>C-B</t>
  </si>
  <si>
    <t>ค่าfactor F ตามสูตร…..(1) =</t>
  </si>
  <si>
    <t>1 ลิตร /</t>
  </si>
  <si>
    <t>น้ำยาบ่ม</t>
  </si>
  <si>
    <t>จำนวน กก/ม</t>
  </si>
  <si>
    <t>Selected Materials (ไหล่ทางหินคลุก)</t>
  </si>
  <si>
    <t>ค่าวัสดุจากแหล่ง  =(ณ โรงโม่ อ.ภูผาม่าน)</t>
  </si>
  <si>
    <t>.</t>
  </si>
  <si>
    <t>งานถางป่ากรุยทาง(ขนาดเบา)</t>
  </si>
  <si>
    <t>a</t>
  </si>
  <si>
    <t>ค่าดำเนินการและค่าเสื่อมราคา</t>
  </si>
  <si>
    <t>บาท/ตร.ม.</t>
  </si>
  <si>
    <t>รวมค่างานต้นทุน</t>
  </si>
  <si>
    <t>ลูกรัง  (ขนส่งด้วยรถบรรทุกสิบล้อ  เส้นทางขนส่งพื้นราบ)</t>
  </si>
  <si>
    <t>ค่าวัสดุที่แหล่ง</t>
  </si>
  <si>
    <t>บาท/ลบ.ม.</t>
  </si>
  <si>
    <t>(หลวม)</t>
  </si>
  <si>
    <t>ค่าเสื่อมราคาขุดตัก</t>
  </si>
  <si>
    <t>ค่าขนส่ง</t>
  </si>
  <si>
    <t xml:space="preserve">(ระยะทางประมาณ </t>
  </si>
  <si>
    <t>ก.ม.)</t>
  </si>
  <si>
    <t>รวมค่าวัสดุและค่าขนส่ง</t>
  </si>
  <si>
    <t>อัตราการยุบตัว</t>
  </si>
  <si>
    <t>(งานพื้นทาง - ไหล่ทาง)</t>
  </si>
  <si>
    <t>(แน่น)</t>
  </si>
  <si>
    <t>ค่าดำเนินการและค่าเสื่อมราคาเมื่อบดทับ</t>
  </si>
  <si>
    <t>หินคลุก</t>
  </si>
  <si>
    <t>(ขนส่งด้วยรถบรรทุกสิบล้อ + ลากพ่วง  เส้นทางขนส่งพื้นราบ)</t>
  </si>
  <si>
    <t>หินฝุ่น</t>
  </si>
  <si>
    <t>(ระยะทางประมาณ</t>
  </si>
  <si>
    <t>คณะกรรมการกำหนดราคากลาง</t>
  </si>
  <si>
    <t>ลงชื่อ</t>
  </si>
  <si>
    <t>.......................................</t>
  </si>
  <si>
    <t>ประธานกรรมการ</t>
  </si>
  <si>
    <t>ปลัดอบต.</t>
  </si>
  <si>
    <t>กรรมการ</t>
  </si>
  <si>
    <t>เจ้าหน้าที่วิเคราะห์นโยบายและแผน</t>
  </si>
  <si>
    <t>เจ้าพนักงานธุรการ</t>
  </si>
  <si>
    <t>(นายอาทรณ์ กิจจา)</t>
  </si>
  <si>
    <t>เจ้าพนักงานการเงินและบัญชี</t>
  </si>
  <si>
    <t>(นายพิเชษฐ์ คงนอก)</t>
  </si>
  <si>
    <t>นายช่างโยธา</t>
  </si>
  <si>
    <t>หิน 3/4"</t>
  </si>
  <si>
    <t>หิน 1/2"</t>
  </si>
  <si>
    <t>หินผสมคอนกรีต</t>
  </si>
  <si>
    <t>คอนกรีต 1 : 3 : 5</t>
  </si>
  <si>
    <t>ปริมาตร 1 ลบ.ม.</t>
  </si>
  <si>
    <t>(ปูนซีเมนต์ 260 ก.ก. , ทราย 0.62 ลบ.ม. , หินผสมคอนกรีต 1.03 ลบ.ม.)</t>
  </si>
  <si>
    <t>ปูนซีเมนต์</t>
  </si>
  <si>
    <t>ก.ก ๆ ละ</t>
  </si>
  <si>
    <t>ทราย</t>
  </si>
  <si>
    <t>ลบ.ม. ๆละ</t>
  </si>
  <si>
    <t>น้ำผสมคอนกรีต</t>
  </si>
  <si>
    <t>ลิตร. ๆละ</t>
  </si>
  <si>
    <t>ค่าดำเนินการ และค่าเสื่อมราคา ค่าผสมคอนกรีต</t>
  </si>
  <si>
    <t>รวมค่างานต้นทุน (ค่าวัสดุ)</t>
  </si>
  <si>
    <t>ค่าแรงงานเทคอนกรีตหยาบ*</t>
  </si>
  <si>
    <t>*(บัญชีค่าแรงงาน/ดำเนินการสำหรับถอดแบบคำนวณราคากลางงานก่อสร้าง )</t>
  </si>
  <si>
    <t>(นายประเวท ศรีทอง)</t>
  </si>
  <si>
    <t>(นายศิพิสิษฐ์ นาคบุญธรรม)</t>
  </si>
  <si>
    <t>(นางสาวสาวรส จั่นขุนทด)</t>
  </si>
  <si>
    <t>คอนกรีต 1 : 2 : 4</t>
  </si>
  <si>
    <t>(ปูนซีเมนต์ 336 ก.ก. , ทราย 0.60 ลบ.ม. , หินผสมคอนกรีต 1.09 ลบ.ม.)</t>
  </si>
  <si>
    <t>(กำลังอัดคอนกรีตสำหรับการทดสอบตัวอย่างรูปลูกบาศก์ ขนาด 0.15 x 0.15 x 0.15 ม. เท่ากับ 240 ก.ก./ตร.ซ.ม.)</t>
  </si>
  <si>
    <t>ค่าแรงงานเทคอนกรีตโครงสร้าง*</t>
  </si>
  <si>
    <t>ปูนทรายยาแนว</t>
  </si>
  <si>
    <t>(ปูนซีเมนต์ 400 ก.ก. , ทราย 1.00 ลบ.ม.)</t>
  </si>
  <si>
    <t>ค่าแรงงานยาแนว*</t>
  </si>
  <si>
    <t>งานไม้แบบ</t>
  </si>
  <si>
    <t>ค่าไม้แบบ</t>
  </si>
  <si>
    <t>บาท/ลบ.ฟ,</t>
  </si>
  <si>
    <t>คิดเป็นราคาต่อตารางเมตร</t>
  </si>
  <si>
    <t>บาท/ตร.ม,</t>
  </si>
  <si>
    <t>คิดไม้แบบ 30%</t>
  </si>
  <si>
    <t>ค่าแรงงานไม้แบบ (น้อยกว่า 5,000 ตร.ม.)</t>
  </si>
  <si>
    <t>งานแหล็กเสริมคอนกรีต</t>
  </si>
  <si>
    <t>ค่าแรงงานผูกเหล็ก*</t>
  </si>
  <si>
    <t>บาท/ตัน</t>
  </si>
  <si>
    <t>งานไพร์มโค๊ท</t>
  </si>
  <si>
    <t>ราคายาง Css - 1</t>
  </si>
  <si>
    <t>รวมค่ายาง</t>
  </si>
  <si>
    <t>อัตราการใช้ยาง</t>
  </si>
  <si>
    <t>ลิตร/ตร.ม.</t>
  </si>
  <si>
    <t>ยาง Css - 1</t>
  </si>
  <si>
    <t>ยาง Crs -  2</t>
  </si>
  <si>
    <t>ยาง Cms -  2h</t>
  </si>
  <si>
    <t>ยาง Css - 1h</t>
  </si>
  <si>
    <t>ยาง MC -70</t>
  </si>
  <si>
    <t>ยาง AC 60-70</t>
  </si>
  <si>
    <t>งานแทคโค๊ท</t>
  </si>
  <si>
    <t>ราคายาง Crs - 2</t>
  </si>
  <si>
    <t>งานผิวทางแอสฟัลติกคอนกรีต (Plant ถาวร  ปริมาณน้อยกว่า 6,000 ตัน</t>
  </si>
  <si>
    <t xml:space="preserve"> - Asphaltic  Concrete =F(0.0538Y3 + 0.7445X2 + 223.87)</t>
  </si>
  <si>
    <t>ค่าวัสดุ Asphaltic Concrete</t>
  </si>
  <si>
    <t>ความหนา</t>
  </si>
  <si>
    <t>ซ.ม.</t>
  </si>
  <si>
    <t>งานเคปซีล</t>
  </si>
  <si>
    <t>(Single  Surface Treatment + Fog Seal + Slurry Seal)</t>
  </si>
  <si>
    <t>Single Surface Treatment</t>
  </si>
  <si>
    <t>F1</t>
  </si>
  <si>
    <t>= F [ F1 + 0.01286X + 0.00123Y + 0.01222D ]</t>
  </si>
  <si>
    <t>Fog Seal</t>
  </si>
  <si>
    <t>= F [ F1 + 0.00031Y1 ]</t>
  </si>
  <si>
    <t>Slurry Seal</t>
  </si>
  <si>
    <t>= F [F1+1/182(527.70+1.2155X1+0.25579Y1+1.85D)]</t>
  </si>
  <si>
    <t>Cape Seal</t>
  </si>
  <si>
    <t>ค่าตัวแปร</t>
  </si>
  <si>
    <t>F</t>
  </si>
  <si>
    <t>Traffic  Factor Z (น้อยกว่า 1,000  คัน/วัน)</t>
  </si>
  <si>
    <t>X</t>
  </si>
  <si>
    <t>ราคาหินปากโม่บวกด้วยค่าขนส่ง  (Single Size )</t>
  </si>
  <si>
    <t>X1</t>
  </si>
  <si>
    <t>ราคาหินปากโม่บวกด้วยค่าขนส่ง (หินฝุ่น)</t>
  </si>
  <si>
    <t>X2</t>
  </si>
  <si>
    <t>ราคาหินปากโม่บวกด้วยค่าขนส่ง (หินย่อย)</t>
  </si>
  <si>
    <t>Y</t>
  </si>
  <si>
    <t>ราคาอิมัลชั่นแอสฟัลท์ (CRS - 2) บวกด้วยค่าขนส่ง</t>
  </si>
  <si>
    <t>Y1</t>
  </si>
  <si>
    <t>ราคาอิมัลชั่นแอสฟัลท์ (CSS - 1) บวกด้วยค่าขนส่ง</t>
  </si>
  <si>
    <t>Y2</t>
  </si>
  <si>
    <t>ราคาอิมัลชั่นแอสฟัลท์ (CSS - 1h) บวกด้วยค่าขนส่ง</t>
  </si>
  <si>
    <t>Y3</t>
  </si>
  <si>
    <t>ราคาอิมัลชั่นแอสฟัลท์ (AC 60-70) บวกด้วยค่าขนส่ง</t>
  </si>
  <si>
    <t>H</t>
  </si>
  <si>
    <t>ราคาอิมัลชั่นแอสฟัลท์ (CMS - 2h) บวกด้วยค่าขนส่ง</t>
  </si>
  <si>
    <t>D</t>
  </si>
  <si>
    <t>ค่าขนส่งวัสดุผสมระหว่างทำการ</t>
  </si>
  <si>
    <t>คิดเป็นระยะทาง  1  ใน  4 ของระยะทางที่จะทำการ</t>
  </si>
  <si>
    <t>งานทาสีน้ำมัน</t>
  </si>
  <si>
    <t>ค่าวัสดุ*</t>
  </si>
  <si>
    <t>ค่าแรงงานทาสี*</t>
  </si>
  <si>
    <t>งานฝีมือเขียนตัวอักษร และ สัญลักษณ์  ป้ายโครงการฯ</t>
  </si>
  <si>
    <t>ค่าแรงงานฝีมือ</t>
  </si>
  <si>
    <t>บาท/ป้าย</t>
  </si>
  <si>
    <t xml:space="preserve"> - ค่าขนส่งใช้ราคาน้ำมันโซล่าที่ อ.เมือง เฉลี่ยราคาลิตรละ</t>
  </si>
  <si>
    <r>
      <t xml:space="preserve"> - ราคาที่ใช้อ้างอิงราคาจากพานิชย์จังหวัดนครราชสีมา  </t>
    </r>
    <r>
      <rPr>
        <b/>
        <sz val="12"/>
        <rFont val="Browallia New"/>
        <family val="2"/>
      </rPr>
      <t>(22/09/2553)</t>
    </r>
  </si>
  <si>
    <t>งานปรับเกลี่ยและบดอัดคันทางเดิม (ลูกรังหนาประมาณ 10 ซ.ม.)</t>
  </si>
  <si>
    <t>งานดินตัด - ดินขุด (ขนด้วยรถบรรทุก 10 ล้อ  เส้นทางขนส่งพื้นที่ราบ)</t>
  </si>
  <si>
    <t>ค่าขนส่งวัสดุไปทิ้ง</t>
  </si>
  <si>
    <t>อัตราการขยายตัว</t>
  </si>
  <si>
    <t xml:space="preserve"> งานดินถม  (ขนส่งด้วยรถบรรทุกสิบล้อ  เส้นทางขนส่งพื้นราบ)</t>
  </si>
  <si>
    <t>ค่าดำเนินการและค่าเสื่อมราคาขุดขน</t>
  </si>
  <si>
    <t>(งานรองพื้นทาง , ดินถมบดอัดแน่น)</t>
  </si>
  <si>
    <t>ทรายถม</t>
  </si>
  <si>
    <t>ค่าแรงงานถมทราย*</t>
  </si>
  <si>
    <t>(ลงชื่อ)</t>
  </si>
  <si>
    <t>(นายนพดล  ทีเหล็ก)</t>
  </si>
  <si>
    <t xml:space="preserve">โครงการ : </t>
  </si>
  <si>
    <t xml:space="preserve">สถานที่ : </t>
  </si>
  <si>
    <t xml:space="preserve">                  </t>
  </si>
  <si>
    <t>ตามแบบ :</t>
  </si>
  <si>
    <t>หน่วย (บาท)</t>
  </si>
  <si>
    <t>ราคาต่อหน่วย X Factor F</t>
  </si>
  <si>
    <t>จำนวน  1  แผ่น</t>
  </si>
  <si>
    <t>ปริมาณงานและราคาประมาณการก่อสร้าง</t>
  </si>
  <si>
    <t>Selected Materials (ดินถมคันทาง,ทรายถมคันทาง,ดินไหล่ทาง)</t>
  </si>
  <si>
    <t>งานปรับพื้นทางโครงสร้างทาง</t>
  </si>
  <si>
    <t>งานไม้แบบข้าง</t>
  </si>
  <si>
    <t>2.1ค่าแบบข้างติดตามยาว 2 ข้าง</t>
  </si>
  <si>
    <t>งานเหล็กเสริมคอนกรีต</t>
  </si>
  <si>
    <t>3.1เหล็กเส้นกลมผิวข้ออ้อย SD.40 ø12 มม.</t>
  </si>
  <si>
    <t>3.2เหล็กเส้นกลมผิวเรียบ SR.24 ø19 มม.</t>
  </si>
  <si>
    <t>งานผิวทางคอนกรีต</t>
  </si>
  <si>
    <t>/หน่วย</t>
  </si>
  <si>
    <t>หมาย</t>
  </si>
  <si>
    <t>เหตุ</t>
  </si>
  <si>
    <t>เงินล่วงหน้าจ่าย                         0   %</t>
  </si>
  <si>
    <t>เงินประกันผลงานหัก                   0   %</t>
  </si>
  <si>
    <t>ดอกเบี้ยเงินฝาก                         7   %</t>
  </si>
  <si>
    <t>................................................................</t>
  </si>
  <si>
    <t>งานบ่มผิวทาง</t>
  </si>
  <si>
    <t>ช่อง</t>
  </si>
  <si>
    <t>......................................................................................</t>
  </si>
  <si>
    <t xml:space="preserve">ประมาณราคา : ตามแบบ ปร.4    </t>
  </si>
  <si>
    <t>รายละเอียดการประมาณราคางานก่อสร้างทาง สะพานและท่อเหลี่ยม</t>
  </si>
  <si>
    <t>จังหวัดขอนแก่น</t>
  </si>
  <si>
    <t>แบบ ปร.4/1</t>
  </si>
  <si>
    <t>1.2งานท่อกลมคอนกรีตเสริมเหล็ก</t>
  </si>
  <si>
    <t>องค์การบริหารส่วนตำบลเพ็กใหญ่ อ.พล จ.ขอนแก่น</t>
  </si>
  <si>
    <t>Clearing And Grubbing (ขนาดเบา)</t>
  </si>
  <si>
    <r>
      <t>ราคาน้ำมันเชื้อเพลิงดีเซลบี7 หน้าปั๊ม ปตท. อำเภอเมือง จังหวัดขอนแก่น 30</t>
    </r>
    <r>
      <rPr>
        <u/>
        <sz val="14"/>
        <color theme="1"/>
        <rFont val="TH Sarabun New"/>
        <family val="2"/>
      </rPr>
      <t>.00-30.99</t>
    </r>
    <r>
      <rPr>
        <u/>
        <sz val="14"/>
        <color rgb="FF000000"/>
        <rFont val="TH Sarabun New"/>
        <family val="2"/>
      </rPr>
      <t xml:space="preserve"> บาท/ลิตร ณ วันที่ 7 ธันวาคม 2566</t>
    </r>
  </si>
  <si>
    <t>ค่าขนส่งเฉลี่ย(รถบรรทุก 10 ล้อ+พ่วง นน.ไม่เกิน 47 ตัน)</t>
  </si>
  <si>
    <r>
      <rPr>
        <b/>
        <u/>
        <sz val="14"/>
        <color rgb="FF000000"/>
        <rFont val="TH Sarabun New"/>
        <family val="2"/>
      </rPr>
      <t>อ้างอิง</t>
    </r>
    <r>
      <rPr>
        <sz val="14"/>
        <color theme="1"/>
        <rFont val="TH Sarabun New"/>
        <family val="2"/>
      </rPr>
      <t xml:space="preserve"> ; หลักเกณฑ์การประเมินราคาต้นทุนของงานก่อสร้างรายการต่างๆ ในการก่อสร้างทาง สะพานและท่อเหลี่ยม</t>
    </r>
  </si>
  <si>
    <t>(ราคาที่ดิน÷2)X(1÷1600)x(1÷3)</t>
  </si>
  <si>
    <t>ค่าขนส่งเฉลี่ย(รถบรรทุก 10 ล้อ นน.ไม่เกิน 25 ตัน)</t>
  </si>
  <si>
    <r>
      <rPr>
        <u/>
        <sz val="14"/>
        <color theme="1"/>
        <rFont val="TH Sarabun New"/>
        <family val="2"/>
      </rPr>
      <t>พื้นที่ไม้แบบรวม (ตรม)xค่าแรงงาน(บาท/ตรม)</t>
    </r>
    <r>
      <rPr>
        <sz val="14"/>
        <color theme="1"/>
        <rFont val="TH Sarabun New"/>
        <family val="2"/>
      </rPr>
      <t xml:space="preserve">     =</t>
    </r>
  </si>
  <si>
    <t>ค่าดำเนินการ (ผสม) ลบ.ม.แน่น</t>
  </si>
  <si>
    <t>ค่าเสื่อมราคา (ผสม)</t>
  </si>
  <si>
    <t xml:space="preserve"> - หินเบอร์ 1</t>
  </si>
  <si>
    <t>ขุดดิน= 1.62.ลบม ๆ ละ 112 บาท</t>
  </si>
  <si>
    <t>ค่าขนส่ง....84.....กม          หาค่า</t>
  </si>
  <si>
    <t>ค่าขนส่ง (ตามหมายเหตุ)</t>
  </si>
  <si>
    <t>1.2งานทรายรองใต้ผิวทางคอนกรีต</t>
  </si>
  <si>
    <t>1.1งานถางป่าและขุดตอ (ขนาดเบา)</t>
  </si>
  <si>
    <t>1.3พลาสติกปูพื้น กว้าง 1.20 เมตร หนา 0.07 มม.</t>
  </si>
  <si>
    <t>5.1ค่าบ่มผิวทางคอนกรีต (บ่มด้วยน้ำยา)</t>
  </si>
  <si>
    <t>6 ตร.ม</t>
  </si>
  <si>
    <t>EXPANSION</t>
  </si>
  <si>
    <t>CON , LONGI</t>
  </si>
  <si>
    <t>รวมยาง(ตัน)</t>
  </si>
  <si>
    <t>รวมยาง(ตัน.)</t>
  </si>
  <si>
    <t>2. ค่า FACTOR  F ใช้ตามหนังสือกรมบัญชีกลาง สิงหาคม 2566</t>
  </si>
  <si>
    <t>3. ค่าแรงงานใช้ตามหนังสือกรมบัญชีกลาง มีนาคม พ.ศ. 2566 และในท้องถิ่น</t>
  </si>
  <si>
    <t>ปลัดองค์การบริหารส่วนตำบลเพ็กใหญ่</t>
  </si>
  <si>
    <t>(นายสุพจน์  ดอนมงคุณ)</t>
  </si>
  <si>
    <t>นายกองค์การบริหารส่วนตำบลเพ็กใหญ่</t>
  </si>
  <si>
    <t xml:space="preserve">หน่วยงานรับผิดชอบ : กองช่าง องค์การบริหารส่วนตำบลเพ็กใหญ่                     </t>
  </si>
  <si>
    <t>เฉลี่ยราคา  กม.ละ</t>
  </si>
  <si>
    <t>บาท หรือ</t>
  </si>
  <si>
    <t xml:space="preserve">ระยะทางดำเนินการ =      </t>
  </si>
  <si>
    <t>3.3เหล็กตะแกรงไวร์เมท ø4 มม. @0.10*0.25 ม.</t>
  </si>
  <si>
    <t>ถนนคอนกรีตเสริมเหล็ก</t>
  </si>
  <si>
    <t>ผู้เห็นชอบ</t>
  </si>
  <si>
    <t>ผู้อนุมัติ</t>
  </si>
  <si>
    <t>(ประเสริฐ  สีสุวอ)</t>
  </si>
  <si>
    <t>(นายชาญเดช  กองเงิน)</t>
  </si>
  <si>
    <t>นายช่างโยธาชำนาญงาน</t>
  </si>
  <si>
    <t>ถนนสายบ้านโนนแต้-ทุ่งแค ตำบลเพ็กใหญ่</t>
  </si>
  <si>
    <t>วิศวกรโยธาชำนาญิการ</t>
  </si>
  <si>
    <t>ร้อยตรี .........................................................................</t>
  </si>
  <si>
    <t>ดอกเบี้ยเงินกู้                            7   %</t>
  </si>
  <si>
    <t xml:space="preserve">ก่อสร้างถนนคอนกรีตเสริมเหล็ก รหัสทางหลวงท้องถิ่น ขก.ถ.166-14 สายบ้านโนนแต้ หมู่ที่ 10 เชื่อมบ้านทุ่งแค หมู่ที่ 9 ตำบลเพ็กใหญ่ กว้าง 5 เมตร </t>
  </si>
  <si>
    <t>พร้อมติดตั้งป้ายโครงการ (รายละเอียดตามแบบแปลนที่ อบต.กำหนด) องค์การบริหารส่วนตำบลเพ็กใหญ่ อำเภอพล จังหวัดขอนแก่น</t>
  </si>
  <si>
    <t>(รายละเอียดตามแบบแปลนที่ อบต.กำหนด)</t>
  </si>
  <si>
    <t xml:space="preserve">    (R.C.PIPE CULVERTS) ขนาด Ø 0.60 เมตร</t>
  </si>
  <si>
    <r>
      <t>รายละเอียดประมาณราคา</t>
    </r>
    <r>
      <rPr>
        <b/>
        <sz val="14"/>
        <rFont val="TH Sarabun New"/>
        <family val="2"/>
      </rPr>
      <t xml:space="preserve">                                                     </t>
    </r>
    <r>
      <rPr>
        <sz val="12"/>
        <rFont val="TH Sarabun New"/>
        <family val="2"/>
      </rPr>
      <t>แบบ ปร.4</t>
    </r>
  </si>
  <si>
    <t>....................................................................เห็นชอบ</t>
  </si>
  <si>
    <t>ร้อยตรี..............................................................อนุมัติ</t>
  </si>
  <si>
    <t>1.งานป้ายโครงการ (รวมใน Factor F )</t>
  </si>
  <si>
    <t>เห็นชอบ</t>
  </si>
  <si>
    <t>อนุมัติ</t>
  </si>
  <si>
    <t>ทรายหยาบรองพื้น</t>
  </si>
  <si>
    <t>ค่าแรงปรับเกลี่ยทรายหยาบรองพื้น*</t>
  </si>
  <si>
    <t>รายละเอียด :</t>
  </si>
  <si>
    <t>ชนิดเออีแข็งตัวเร็วปานกลาง เกรด CMS-2h</t>
  </si>
  <si>
    <t>ถนน 5 เมตร ตัด 70 เมตร</t>
  </si>
  <si>
    <t>ถนน 4 เมตร ตัด 80 เมตร</t>
  </si>
  <si>
    <t>ถนน 3 เมตร ตัด 100 เมตร</t>
  </si>
  <si>
    <t>Expansion joint</t>
  </si>
  <si>
    <t>Contraction joint</t>
  </si>
  <si>
    <t>Longtional joint</t>
  </si>
  <si>
    <t>ปริมาตรยางแอสฟัลท์ 1 ตัน เท่ากับ 0.416 ลบ ม</t>
  </si>
  <si>
    <t>ตัน/ลบ.ม</t>
  </si>
  <si>
    <t>ราคา/กก.</t>
  </si>
  <si>
    <t>ยาง 1 ตัน = 1050 กก.</t>
  </si>
  <si>
    <t>จำนวน ลบม/ม</t>
  </si>
  <si>
    <t>รวมยาง (กก)</t>
  </si>
  <si>
    <t>งานไหล่ทาง</t>
  </si>
  <si>
    <t>5.1ค่าหยอดยางรอยต่อคอนกรีต</t>
  </si>
  <si>
    <t>5.2ยางหยอดรอยต่อ ชนิดเออีแข็งตัวเร็วปานกลาง</t>
  </si>
  <si>
    <t>6.1ดินถม</t>
  </si>
  <si>
    <t xml:space="preserve">4.1คอนกรีตผสมเสร็จรูปลูกบาศก์ 280 กก./ตร.ซม. </t>
  </si>
  <si>
    <t xml:space="preserve">ก่อสร้างถนนคอนกรีตเสริมเหล็ก รหัสทางหลวงท้องถิ่น ขก.ถ.166-14 สายบ้านโนนแต้ หมู่ที่ 10 เชื่อมบ้านทุ่งแค หมู่ที่ 9 กว้าง 5 เมตร ยาว 252 เมตร </t>
  </si>
  <si>
    <t>ตามแบบมาตรฐาน ทถ-2-203 และแบบแปลนที่ อบต.เพ็กใหญ่ กำหนด</t>
  </si>
  <si>
    <t xml:space="preserve">ขนาดโครงการ : ก่อสร้างถนนคอนกรีตเสริมเหล็ก รหัสทางหลวงท้องถิ่น ขก.ถ.166-14 สายบ้านโนนแต้ หมู่ที่ 10 เชื่อมบ้านทุ่งแค หมู่ที่ 9 กว้าง 5 เมตร </t>
  </si>
  <si>
    <t>พร้อมติดตั้งป้ายโครงการ 1 ป้าย (รายละเอียดตามแบบแปลนที่ อบต.กำหนด)</t>
  </si>
  <si>
    <t xml:space="preserve">ยาว 252 เมตร หนา 0.15 เมตร ไหล่ทางดินถมกว้างข้างละ 0.20 เมตร หรือมีพื้นที่เทคอนกรีตไม่น้อยกว่า 1,260 ตารางเมตร </t>
  </si>
  <si>
    <t xml:space="preserve">หนา 0.15 เมตร หรือพื้นที่เทคอนกรีตไม่น้อยกว่า 1,260 ตารางเมตร ไหล่ทางดินถมกว้างเฉลี่ยข้างละ 0.20 เมตร พร้อมติดตั้งป้ายโครงการ 1 ป้าย </t>
  </si>
  <si>
    <t xml:space="preserve">ยาว 252 เมตร หนา 0.15 เมตร หรือพื้นที่เทคอนกรีตไม่น้อยกว่า 1,260 ตารางเมตร ไหล่ทางดินถมกว้างเฉลี่ยข้างละ 0.20 เมตร </t>
  </si>
  <si>
    <t>1. ค่าวัสดุใช้สำนักงานพาณิชย์จังหวัดขอนแก่น และกรุงเทพมหานคร เดือน พฤษภาคม พ.ศ. 2568  Internet และในท้องถิ่น</t>
  </si>
  <si>
    <t>เมื่อวันที่  23 เดือน มิถุนายน พ.ศ. 2568</t>
  </si>
  <si>
    <t xml:space="preserve">กำหนดราคากลาง :     </t>
  </si>
  <si>
    <t>(นายมงคล  สุระดนัย)</t>
  </si>
  <si>
    <t>เจ้าพนักงานธุรการชำนาญงาน</t>
  </si>
  <si>
    <t>คำนวณราคากลาง :</t>
  </si>
  <si>
    <t xml:space="preserve">     -งานถางป่าและขุดตอ ขนาดเบา</t>
  </si>
  <si>
    <t xml:space="preserve">     -งานทรายรองใต้ผิวทางคอนกรีต</t>
  </si>
  <si>
    <t>งานปรับพื้นทางโครงสร้าง</t>
  </si>
  <si>
    <t xml:space="preserve">     -พลาสติกปูพื้น กว้าง 1.20 เมตร หนา 0.07 มม.</t>
  </si>
  <si>
    <t xml:space="preserve">     -ค่าแบบข้างติดตามยาว 2 ข้าง</t>
  </si>
  <si>
    <t xml:space="preserve">     -เหล็กเส้นกลมผิวข้ออ้อย SD.40 ø12 มม.</t>
  </si>
  <si>
    <t xml:space="preserve">     -เหล็กเส้นกลมผิวเรียบ SR.24 ø19 มม.</t>
  </si>
  <si>
    <t xml:space="preserve">     -เหล็กตะแกรงไวร์เมท ø4 มม. @0.10*0.25 ม.</t>
  </si>
  <si>
    <t xml:space="preserve">     -คอนกรีตผสมเสร็จรูปลูกบาศก์ 280 กก./ตร.ซม. </t>
  </si>
  <si>
    <t>งานหยอดยางรอยต่อผิวทางคอนกรีต</t>
  </si>
  <si>
    <t xml:space="preserve">     -ค่าหยอดยางรอยต่อคอนกรีต</t>
  </si>
  <si>
    <t xml:space="preserve">     -ยางหยอดรอยต่อ ชนิดเออีแข็งตัวเร็วปานกลาง</t>
  </si>
  <si>
    <t xml:space="preserve">     -ดินถม</t>
  </si>
  <si>
    <t>รายการค่างานต่อหน่วย(ราคาน้ำมันโซล่า ที่อำเภอเมืองขอนแก่น 32.00-32.99 บาท)</t>
  </si>
  <si>
    <t>ร้อยตรี. .......................................................</t>
  </si>
  <si>
    <t>...................................................................</t>
  </si>
  <si>
    <t xml:space="preserve">โครงการ: ก่อสร้างถนนคอนกรีตเสริมเหล็ก รหัสทางหลวงท้องถิ่น ขก.ถ.166-14 สายบ้านโนนแต้ หมู่ที่ 10 เชื่อมบ้านทุ่งแค หมู่ที่ 9 ตำบลเพ็กใหญ่ </t>
  </si>
  <si>
    <t xml:space="preserve">กว้าง 5 เมตร ยาว 252 เมตร หนา 0.15 เมตร ไหล่ทางดินถมกว้างข้างละ 0.20 เมตร หรือมีพื้นที่เทคอนกรีตไม่น้อยกว่า 1,260 ตารางเมตร </t>
  </si>
  <si>
    <t xml:space="preserve">              หน่วยงานเจ้าของโครงการ อบต.เพ็กใหญ่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</si>
</sst>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87" formatCode="_(* #,##0.00_);_(* \(#,##0.00\);_(* &quot;-&quot;??_);_(@_)"/>
    <numFmt numFmtId="188" formatCode="_-* #,##0.0000_-;\-* #,##0.0000_-;_-* &quot;-&quot;??_-;_-@_-"/>
    <numFmt numFmtId="189" formatCode="_-* #,##0.000_-;\-* #,##0.000_-;_-* &quot;-&quot;??_-;_-@_-"/>
    <numFmt numFmtId="190" formatCode="0.000"/>
    <numFmt numFmtId="191" formatCode="_-* #,##0_-;\-* #,##0_-;_-* &quot;-&quot;??_-;_-@_-"/>
    <numFmt numFmtId="192" formatCode="0.0000"/>
    <numFmt numFmtId="193" formatCode="_-* #,##0.0_-;\-* #,##0.0_-;_-* &quot;-&quot;??_-;_-@_-"/>
    <numFmt numFmtId="194" formatCode="0.0"/>
    <numFmt numFmtId="195" formatCode="_-* #,##0.00_-;\-* #,##0.00_-;_-* &quot;-&quot;_-;_-@_-"/>
    <numFmt numFmtId="196" formatCode="0.00000"/>
    <numFmt numFmtId="197" formatCode="_(* #,##0_);_(* \(#,##0\);_(* &quot;-&quot;??_);_(@_)"/>
    <numFmt numFmtId="198" formatCode="_-* #,##0.0000_-;\-* #,##0.0000_-;_-* &quot;-&quot;????_-;_-@_-"/>
    <numFmt numFmtId="199" formatCode="_-* #,##0.000_-;\-* #,##0.000_-;_-* &quot;-&quot;_-;_-@_-"/>
    <numFmt numFmtId="200" formatCode="_-* #,##0.000_-;\-* #,##0.000_-;_-* &quot;-&quot;???_-;_-@_-"/>
  </numFmts>
  <fonts count="53">
    <font>
      <sz val="16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color theme="1"/>
      <name val="TH SarabunPSK"/>
      <family val="2"/>
      <charset val="222"/>
    </font>
    <font>
      <b/>
      <sz val="12"/>
      <name val="Browallia New"/>
      <family val="2"/>
    </font>
    <font>
      <sz val="12"/>
      <name val="Browallia New"/>
      <family val="2"/>
    </font>
    <font>
      <sz val="12"/>
      <color indexed="10"/>
      <name val="Browallia New"/>
      <family val="2"/>
    </font>
    <font>
      <sz val="12"/>
      <color indexed="9"/>
      <name val="Browallia New"/>
      <family val="2"/>
    </font>
    <font>
      <b/>
      <sz val="12"/>
      <color indexed="10"/>
      <name val="Browallia New"/>
      <family val="2"/>
    </font>
    <font>
      <b/>
      <u/>
      <sz val="12"/>
      <name val="Browallia New"/>
      <family val="2"/>
    </font>
    <font>
      <b/>
      <sz val="12"/>
      <color indexed="8"/>
      <name val="Browallia New"/>
      <family val="2"/>
    </font>
    <font>
      <sz val="13"/>
      <name val="TH Sarabun New"/>
      <family val="2"/>
    </font>
    <font>
      <b/>
      <sz val="13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sz val="14"/>
      <color theme="1"/>
      <name val="TH Sarabun New"/>
      <family val="2"/>
    </font>
    <font>
      <sz val="14"/>
      <name val="TH Sarabun New"/>
      <family val="2"/>
    </font>
    <font>
      <b/>
      <sz val="14"/>
      <color theme="1"/>
      <name val="TH Sarabun New"/>
      <family val="2"/>
    </font>
    <font>
      <b/>
      <sz val="14"/>
      <name val="TH Sarabun New"/>
      <family val="2"/>
    </font>
    <font>
      <sz val="13"/>
      <color theme="1"/>
      <name val="TH Sarabun New"/>
      <family val="2"/>
    </font>
    <font>
      <b/>
      <u/>
      <sz val="14"/>
      <name val="TH Sarabun New"/>
      <family val="2"/>
    </font>
    <font>
      <sz val="12"/>
      <color rgb="FF000000"/>
      <name val="TH Sarabun New"/>
      <family val="2"/>
    </font>
    <font>
      <sz val="12"/>
      <color theme="1"/>
      <name val="TH Sarabun New"/>
      <family val="2"/>
    </font>
    <font>
      <sz val="12"/>
      <color rgb="FFFF0000"/>
      <name val="TH Sarabun New"/>
      <family val="2"/>
    </font>
    <font>
      <b/>
      <u/>
      <sz val="12"/>
      <name val="TH Sarabun New"/>
      <family val="2"/>
    </font>
    <font>
      <u/>
      <sz val="12"/>
      <name val="TH Sarabun New"/>
      <family val="2"/>
    </font>
    <font>
      <u/>
      <sz val="12"/>
      <color theme="1"/>
      <name val="TH Sarabun New"/>
      <family val="2"/>
    </font>
    <font>
      <sz val="12"/>
      <color indexed="8"/>
      <name val="TH Sarabun New"/>
      <family val="2"/>
    </font>
    <font>
      <b/>
      <sz val="12"/>
      <color theme="1"/>
      <name val="TH Sarabun New"/>
      <family val="2"/>
    </font>
    <font>
      <b/>
      <sz val="16"/>
      <name val="TH Sarabun New"/>
      <family val="2"/>
    </font>
    <font>
      <sz val="14"/>
      <color indexed="12"/>
      <name val="TH Sarabun New"/>
      <family val="2"/>
    </font>
    <font>
      <b/>
      <u/>
      <sz val="14"/>
      <color rgb="FF000000"/>
      <name val="TH Sarabun New"/>
      <family val="2"/>
    </font>
    <font>
      <b/>
      <sz val="14"/>
      <color rgb="FF000000"/>
      <name val="TH Sarabun New"/>
      <family val="2"/>
    </font>
    <font>
      <u/>
      <sz val="14"/>
      <color theme="1"/>
      <name val="TH Sarabun New"/>
      <family val="2"/>
    </font>
    <font>
      <u/>
      <sz val="14"/>
      <color rgb="FF000000"/>
      <name val="TH Sarabun New"/>
      <family val="2"/>
    </font>
    <font>
      <sz val="14"/>
      <color rgb="FF000000"/>
      <name val="TH Sarabun New"/>
      <family val="2"/>
    </font>
    <font>
      <sz val="14"/>
      <color rgb="FFFF0066"/>
      <name val="TH Sarabun New"/>
      <family val="2"/>
    </font>
    <font>
      <b/>
      <i/>
      <sz val="14"/>
      <color rgb="FF000000"/>
      <name val="TH Sarabun New"/>
      <family val="2"/>
    </font>
    <font>
      <u val="singleAccounting"/>
      <sz val="14"/>
      <color rgb="FF000000"/>
      <name val="TH Sarabun New"/>
      <family val="2"/>
    </font>
    <font>
      <u val="doubleAccounting"/>
      <sz val="14"/>
      <color rgb="FF000000"/>
      <name val="TH Sarabun New"/>
      <family val="2"/>
    </font>
    <font>
      <u val="doubleAccounting"/>
      <sz val="14"/>
      <color rgb="FF7030A0"/>
      <name val="TH Sarabun New"/>
      <family val="2"/>
    </font>
    <font>
      <b/>
      <u/>
      <sz val="14"/>
      <color theme="1"/>
      <name val="TH Sarabun New"/>
      <family val="2"/>
    </font>
    <font>
      <sz val="14"/>
      <color rgb="FF00B0F0"/>
      <name val="TH Sarabun New"/>
      <family val="2"/>
    </font>
    <font>
      <sz val="14"/>
      <color rgb="FFFF0000"/>
      <name val="TH Sarabun New"/>
      <family val="2"/>
    </font>
    <font>
      <u/>
      <sz val="14"/>
      <color rgb="FFFF0000"/>
      <name val="TH Sarabun New"/>
      <family val="2"/>
    </font>
    <font>
      <u val="double"/>
      <sz val="14"/>
      <color rgb="FFFF0000"/>
      <name val="TH Sarabun New"/>
      <family val="2"/>
    </font>
    <font>
      <b/>
      <sz val="13"/>
      <color theme="1"/>
      <name val="TH Sarabun New"/>
      <family val="2"/>
    </font>
    <font>
      <sz val="13"/>
      <color indexed="8"/>
      <name val="TH Sarabun New"/>
      <family val="2"/>
    </font>
    <font>
      <b/>
      <sz val="24"/>
      <color rgb="FF000000"/>
      <name val="Kittithada75"/>
    </font>
    <font>
      <b/>
      <sz val="15"/>
      <color theme="1"/>
      <name val="TH Sarabun Ne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</cellStyleXfs>
  <cellXfs count="625">
    <xf numFmtId="0" fontId="0" fillId="0" borderId="0" xfId="0"/>
    <xf numFmtId="0" fontId="7" fillId="8" borderId="0" xfId="8" applyFont="1" applyFill="1"/>
    <xf numFmtId="0" fontId="8" fillId="8" borderId="0" xfId="8" applyFont="1" applyFill="1"/>
    <xf numFmtId="0" fontId="8" fillId="8" borderId="0" xfId="8" applyFont="1" applyFill="1" applyAlignment="1">
      <alignment horizontal="center"/>
    </xf>
    <xf numFmtId="0" fontId="7" fillId="8" borderId="0" xfId="8" applyFont="1" applyFill="1" applyAlignment="1">
      <alignment horizontal="center"/>
    </xf>
    <xf numFmtId="0" fontId="10" fillId="8" borderId="0" xfId="8" applyFont="1" applyFill="1"/>
    <xf numFmtId="0" fontId="8" fillId="8" borderId="0" xfId="8" quotePrefix="1" applyFont="1" applyFill="1"/>
    <xf numFmtId="0" fontId="8" fillId="8" borderId="0" xfId="8" quotePrefix="1" applyFont="1" applyFill="1" applyAlignment="1">
      <alignment horizontal="center"/>
    </xf>
    <xf numFmtId="0" fontId="7" fillId="8" borderId="0" xfId="8" applyFont="1" applyFill="1" applyAlignment="1">
      <alignment horizontal="left"/>
    </xf>
    <xf numFmtId="43" fontId="7" fillId="8" borderId="0" xfId="9" applyFont="1" applyFill="1" applyAlignment="1">
      <alignment horizontal="center"/>
    </xf>
    <xf numFmtId="0" fontId="8" fillId="8" borderId="0" xfId="0" applyFont="1" applyFill="1"/>
    <xf numFmtId="0" fontId="8" fillId="8" borderId="0" xfId="0" applyFont="1" applyFill="1" applyAlignment="1">
      <alignment horizontal="left"/>
    </xf>
    <xf numFmtId="0" fontId="8" fillId="0" borderId="0" xfId="0" applyFont="1"/>
    <xf numFmtId="0" fontId="8" fillId="8" borderId="0" xfId="0" applyFont="1" applyFill="1" applyAlignment="1">
      <alignment horizontal="right"/>
    </xf>
    <xf numFmtId="0" fontId="8" fillId="8" borderId="0" xfId="0" applyFont="1" applyFill="1" applyAlignment="1">
      <alignment horizontal="center"/>
    </xf>
    <xf numFmtId="0" fontId="8" fillId="8" borderId="0" xfId="8" applyFont="1" applyFill="1" applyAlignment="1">
      <alignment horizontal="left"/>
    </xf>
    <xf numFmtId="0" fontId="7" fillId="8" borderId="0" xfId="8" applyFont="1" applyFill="1" applyAlignment="1">
      <alignment horizontal="right"/>
    </xf>
    <xf numFmtId="39" fontId="8" fillId="8" borderId="0" xfId="8" applyNumberFormat="1" applyFont="1" applyFill="1" applyAlignment="1">
      <alignment horizontal="left"/>
    </xf>
    <xf numFmtId="0" fontId="9" fillId="8" borderId="0" xfId="8" applyFont="1" applyFill="1"/>
    <xf numFmtId="0" fontId="12" fillId="8" borderId="0" xfId="8" applyFont="1" applyFill="1"/>
    <xf numFmtId="0" fontId="15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4" fillId="3" borderId="0" xfId="0" applyFont="1" applyFill="1" applyAlignment="1">
      <alignment horizontal="left" vertical="top" wrapText="1"/>
    </xf>
    <xf numFmtId="0" fontId="14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4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  <xf numFmtId="0" fontId="16" fillId="3" borderId="0" xfId="0" applyFont="1" applyFill="1" applyAlignment="1">
      <alignment horizontal="center" vertical="center"/>
    </xf>
    <xf numFmtId="43" fontId="16" fillId="3" borderId="0" xfId="0" applyNumberFormat="1" applyFont="1" applyFill="1" applyAlignment="1">
      <alignment horizontal="center" vertical="center"/>
    </xf>
    <xf numFmtId="43" fontId="16" fillId="3" borderId="0" xfId="0" applyNumberFormat="1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3" borderId="0" xfId="0" applyFont="1" applyFill="1" applyAlignment="1">
      <alignment vertical="top"/>
    </xf>
    <xf numFmtId="43" fontId="16" fillId="3" borderId="0" xfId="1" applyFont="1" applyFill="1" applyBorder="1" applyAlignment="1">
      <alignment vertical="top"/>
    </xf>
    <xf numFmtId="0" fontId="24" fillId="3" borderId="0" xfId="0" applyFont="1" applyFill="1" applyAlignment="1">
      <alignment vertical="top"/>
    </xf>
    <xf numFmtId="0" fontId="25" fillId="0" borderId="0" xfId="0" applyFont="1" applyAlignment="1">
      <alignment vertical="top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>
      <alignment horizontal="center" vertical="center" wrapText="1"/>
    </xf>
    <xf numFmtId="43" fontId="16" fillId="3" borderId="0" xfId="1" applyFont="1" applyFill="1" applyBorder="1" applyAlignment="1">
      <alignment vertical="center"/>
    </xf>
    <xf numFmtId="0" fontId="16" fillId="3" borderId="81" xfId="0" applyFont="1" applyFill="1" applyBorder="1" applyAlignment="1">
      <alignment horizontal="center" vertical="center"/>
    </xf>
    <xf numFmtId="0" fontId="16" fillId="3" borderId="82" xfId="0" applyFont="1" applyFill="1" applyBorder="1" applyAlignment="1">
      <alignment horizontal="left" vertical="center"/>
    </xf>
    <xf numFmtId="0" fontId="16" fillId="3" borderId="83" xfId="0" applyFont="1" applyFill="1" applyBorder="1" applyAlignment="1">
      <alignment horizontal="center" vertical="center"/>
    </xf>
    <xf numFmtId="0" fontId="16" fillId="3" borderId="84" xfId="0" applyFont="1" applyFill="1" applyBorder="1" applyAlignment="1">
      <alignment horizontal="center" vertical="center"/>
    </xf>
    <xf numFmtId="43" fontId="16" fillId="3" borderId="84" xfId="1" applyFont="1" applyFill="1" applyBorder="1" applyAlignment="1">
      <alignment horizontal="center" vertical="center"/>
    </xf>
    <xf numFmtId="0" fontId="16" fillId="3" borderId="85" xfId="0" applyFont="1" applyFill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/>
    </xf>
    <xf numFmtId="0" fontId="16" fillId="3" borderId="79" xfId="0" applyFont="1" applyFill="1" applyBorder="1" applyAlignment="1">
      <alignment horizontal="center" vertical="center"/>
    </xf>
    <xf numFmtId="43" fontId="16" fillId="3" borderId="79" xfId="1" applyFont="1" applyFill="1" applyBorder="1" applyAlignment="1">
      <alignment horizontal="right" vertical="center"/>
    </xf>
    <xf numFmtId="2" fontId="16" fillId="3" borderId="79" xfId="0" applyNumberFormat="1" applyFont="1" applyFill="1" applyBorder="1" applyAlignment="1">
      <alignment horizontal="right" vertical="center"/>
    </xf>
    <xf numFmtId="43" fontId="16" fillId="3" borderId="79" xfId="0" applyNumberFormat="1" applyFont="1" applyFill="1" applyBorder="1" applyAlignment="1">
      <alignment horizontal="right" vertical="center"/>
    </xf>
    <xf numFmtId="0" fontId="16" fillId="3" borderId="80" xfId="0" applyFont="1" applyFill="1" applyBorder="1" applyAlignment="1">
      <alignment vertical="center"/>
    </xf>
    <xf numFmtId="189" fontId="16" fillId="3" borderId="84" xfId="0" applyNumberFormat="1" applyFont="1" applyFill="1" applyBorder="1" applyAlignment="1">
      <alignment horizontal="right" vertical="center"/>
    </xf>
    <xf numFmtId="43" fontId="16" fillId="3" borderId="84" xfId="0" applyNumberFormat="1" applyFont="1" applyFill="1" applyBorder="1" applyAlignment="1">
      <alignment horizontal="right" vertical="center"/>
    </xf>
    <xf numFmtId="2" fontId="26" fillId="3" borderId="0" xfId="0" applyNumberFormat="1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4" fontId="16" fillId="3" borderId="79" xfId="0" applyNumberFormat="1" applyFont="1" applyFill="1" applyBorder="1" applyAlignment="1">
      <alignment horizontal="right" vertical="center"/>
    </xf>
    <xf numFmtId="2" fontId="16" fillId="3" borderId="79" xfId="1" applyNumberFormat="1" applyFont="1" applyFill="1" applyBorder="1" applyAlignment="1">
      <alignment horizontal="right" vertical="center"/>
    </xf>
    <xf numFmtId="2" fontId="16" fillId="3" borderId="0" xfId="0" applyNumberFormat="1" applyFont="1" applyFill="1" applyAlignment="1">
      <alignment horizontal="center" vertical="center"/>
    </xf>
    <xf numFmtId="2" fontId="16" fillId="5" borderId="0" xfId="0" applyNumberFormat="1" applyFont="1" applyFill="1" applyAlignment="1">
      <alignment horizontal="center" vertical="center"/>
    </xf>
    <xf numFmtId="43" fontId="16" fillId="3" borderId="0" xfId="0" applyNumberFormat="1" applyFont="1" applyFill="1" applyAlignment="1">
      <alignment horizontal="left" vertical="center"/>
    </xf>
    <xf numFmtId="0" fontId="16" fillId="0" borderId="91" xfId="0" applyFont="1" applyBorder="1" applyAlignment="1">
      <alignment horizontal="center" vertical="center"/>
    </xf>
    <xf numFmtId="0" fontId="16" fillId="3" borderId="89" xfId="0" applyFont="1" applyFill="1" applyBorder="1" applyAlignment="1">
      <alignment horizontal="center" vertical="center"/>
    </xf>
    <xf numFmtId="43" fontId="16" fillId="3" borderId="89" xfId="0" applyNumberFormat="1" applyFont="1" applyFill="1" applyBorder="1" applyAlignment="1">
      <alignment horizontal="center" vertical="center"/>
    </xf>
    <xf numFmtId="43" fontId="16" fillId="3" borderId="89" xfId="1" applyFont="1" applyFill="1" applyBorder="1" applyAlignment="1">
      <alignment horizontal="right" vertical="center"/>
    </xf>
    <xf numFmtId="0" fontId="16" fillId="3" borderId="90" xfId="0" applyFont="1" applyFill="1" applyBorder="1" applyAlignment="1">
      <alignment vertical="center"/>
    </xf>
    <xf numFmtId="189" fontId="16" fillId="3" borderId="92" xfId="0" applyNumberFormat="1" applyFont="1" applyFill="1" applyBorder="1" applyAlignment="1">
      <alignment horizontal="right" vertical="center"/>
    </xf>
    <xf numFmtId="43" fontId="16" fillId="3" borderId="92" xfId="0" applyNumberFormat="1" applyFont="1" applyFill="1" applyBorder="1" applyAlignment="1">
      <alignment horizontal="right" vertical="center"/>
    </xf>
    <xf numFmtId="43" fontId="25" fillId="4" borderId="0" xfId="0" applyNumberFormat="1" applyFont="1" applyFill="1" applyAlignment="1">
      <alignment horizontal="center" vertical="center"/>
    </xf>
    <xf numFmtId="0" fontId="16" fillId="0" borderId="96" xfId="0" applyFont="1" applyBorder="1" applyAlignment="1">
      <alignment horizontal="center" vertical="center"/>
    </xf>
    <xf numFmtId="0" fontId="16" fillId="0" borderId="97" xfId="0" applyFont="1" applyBorder="1" applyAlignment="1">
      <alignment horizontal="left" vertical="center"/>
    </xf>
    <xf numFmtId="0" fontId="16" fillId="0" borderId="97" xfId="0" applyFont="1" applyBorder="1" applyAlignment="1">
      <alignment horizontal="center" vertical="center"/>
    </xf>
    <xf numFmtId="0" fontId="16" fillId="0" borderId="98" xfId="0" applyFont="1" applyBorder="1" applyAlignment="1">
      <alignment horizontal="center" vertical="center"/>
    </xf>
    <xf numFmtId="0" fontId="16" fillId="0" borderId="103" xfId="0" applyFont="1" applyBorder="1" applyAlignment="1">
      <alignment horizontal="center" vertical="center"/>
    </xf>
    <xf numFmtId="0" fontId="16" fillId="0" borderId="98" xfId="0" applyFont="1" applyBorder="1" applyAlignment="1">
      <alignment vertical="center"/>
    </xf>
    <xf numFmtId="43" fontId="16" fillId="0" borderId="98" xfId="0" applyNumberFormat="1" applyFont="1" applyBorder="1" applyAlignment="1">
      <alignment vertical="center"/>
    </xf>
    <xf numFmtId="43" fontId="16" fillId="3" borderId="98" xfId="1" applyFont="1" applyFill="1" applyBorder="1" applyAlignment="1">
      <alignment horizontal="right" vertical="center"/>
    </xf>
    <xf numFmtId="0" fontId="16" fillId="3" borderId="99" xfId="0" applyFont="1" applyFill="1" applyBorder="1" applyAlignment="1">
      <alignment vertical="center"/>
    </xf>
    <xf numFmtId="189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43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43" fontId="16" fillId="3" borderId="89" xfId="0" applyNumberFormat="1" applyFont="1" applyFill="1" applyBorder="1" applyAlignment="1">
      <alignment horizontal="right" vertical="center"/>
    </xf>
    <xf numFmtId="2" fontId="16" fillId="3" borderId="89" xfId="1" applyNumberFormat="1" applyFont="1" applyFill="1" applyBorder="1" applyAlignment="1">
      <alignment horizontal="right" vertical="center"/>
    </xf>
    <xf numFmtId="189" fontId="16" fillId="3" borderId="79" xfId="0" applyNumberFormat="1" applyFont="1" applyFill="1" applyBorder="1" applyAlignment="1">
      <alignment horizontal="right" vertical="center"/>
    </xf>
    <xf numFmtId="0" fontId="16" fillId="3" borderId="0" xfId="0" applyFont="1" applyFill="1" applyAlignment="1">
      <alignment horizontal="right" vertical="center"/>
    </xf>
    <xf numFmtId="0" fontId="16" fillId="0" borderId="102" xfId="0" applyFont="1" applyBorder="1" applyAlignment="1">
      <alignment horizontal="left" vertical="center"/>
    </xf>
    <xf numFmtId="0" fontId="16" fillId="0" borderId="102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79" xfId="0" applyFont="1" applyBorder="1" applyAlignment="1">
      <alignment vertical="center"/>
    </xf>
    <xf numFmtId="43" fontId="16" fillId="0" borderId="79" xfId="0" applyNumberFormat="1" applyFont="1" applyBorder="1" applyAlignment="1">
      <alignment vertical="center"/>
    </xf>
    <xf numFmtId="189" fontId="16" fillId="3" borderId="0" xfId="1" applyNumberFormat="1" applyFont="1" applyFill="1" applyBorder="1" applyAlignment="1">
      <alignment horizontal="right" vertical="center"/>
    </xf>
    <xf numFmtId="189" fontId="16" fillId="3" borderId="0" xfId="0" applyNumberFormat="1" applyFont="1" applyFill="1" applyAlignment="1">
      <alignment horizontal="right" vertical="center"/>
    </xf>
    <xf numFmtId="43" fontId="16" fillId="3" borderId="0" xfId="0" applyNumberFormat="1" applyFont="1" applyFill="1" applyAlignment="1">
      <alignment horizontal="right" vertical="center"/>
    </xf>
    <xf numFmtId="0" fontId="16" fillId="0" borderId="73" xfId="0" applyFont="1" applyBorder="1" applyAlignment="1">
      <alignment horizontal="center" vertical="center"/>
    </xf>
    <xf numFmtId="0" fontId="16" fillId="3" borderId="72" xfId="0" applyFont="1" applyFill="1" applyBorder="1" applyAlignment="1">
      <alignment horizontal="center" vertical="center"/>
    </xf>
    <xf numFmtId="43" fontId="16" fillId="3" borderId="72" xfId="1" applyFont="1" applyFill="1" applyBorder="1" applyAlignment="1">
      <alignment horizontal="right" vertical="center"/>
    </xf>
    <xf numFmtId="1" fontId="16" fillId="3" borderId="72" xfId="1" applyNumberFormat="1" applyFont="1" applyFill="1" applyBorder="1" applyAlignment="1">
      <alignment horizontal="right" vertical="center"/>
    </xf>
    <xf numFmtId="43" fontId="16" fillId="3" borderId="72" xfId="0" applyNumberFormat="1" applyFont="1" applyFill="1" applyBorder="1" applyAlignment="1">
      <alignment horizontal="right" vertical="center"/>
    </xf>
    <xf numFmtId="0" fontId="16" fillId="3" borderId="74" xfId="0" applyFont="1" applyFill="1" applyBorder="1" applyAlignment="1">
      <alignment vertical="center"/>
    </xf>
    <xf numFmtId="43" fontId="16" fillId="7" borderId="0" xfId="0" applyNumberFormat="1" applyFont="1" applyFill="1" applyAlignment="1">
      <alignment horizontal="center" vertical="center"/>
    </xf>
    <xf numFmtId="43" fontId="16" fillId="7" borderId="0" xfId="0" applyNumberFormat="1" applyFont="1" applyFill="1" applyAlignment="1">
      <alignment vertical="center"/>
    </xf>
    <xf numFmtId="189" fontId="16" fillId="5" borderId="0" xfId="0" applyNumberFormat="1" applyFont="1" applyFill="1" applyAlignment="1">
      <alignment horizontal="left" vertical="center"/>
    </xf>
    <xf numFmtId="190" fontId="16" fillId="3" borderId="0" xfId="0" applyNumberFormat="1" applyFont="1" applyFill="1" applyAlignment="1">
      <alignment vertical="center"/>
    </xf>
    <xf numFmtId="2" fontId="16" fillId="3" borderId="89" xfId="0" applyNumberFormat="1" applyFont="1" applyFill="1" applyBorder="1" applyAlignment="1">
      <alignment horizontal="right" vertical="center"/>
    </xf>
    <xf numFmtId="0" fontId="26" fillId="3" borderId="90" xfId="0" applyFont="1" applyFill="1" applyBorder="1" applyAlignment="1">
      <alignment horizontal="left" vertical="center"/>
    </xf>
    <xf numFmtId="43" fontId="16" fillId="5" borderId="0" xfId="0" applyNumberFormat="1" applyFont="1" applyFill="1" applyAlignment="1">
      <alignment vertical="center"/>
    </xf>
    <xf numFmtId="0" fontId="16" fillId="3" borderId="89" xfId="1" applyNumberFormat="1" applyFont="1" applyFill="1" applyBorder="1" applyAlignment="1">
      <alignment horizontal="right" vertical="center"/>
    </xf>
    <xf numFmtId="0" fontId="16" fillId="0" borderId="108" xfId="0" applyFont="1" applyBorder="1" applyAlignment="1">
      <alignment horizontal="left" vertical="center"/>
    </xf>
    <xf numFmtId="0" fontId="16" fillId="3" borderId="75" xfId="0" applyFont="1" applyFill="1" applyBorder="1" applyAlignment="1">
      <alignment vertical="center"/>
    </xf>
    <xf numFmtId="0" fontId="16" fillId="3" borderId="10" xfId="0" applyFont="1" applyFill="1" applyBorder="1" applyAlignment="1">
      <alignment horizontal="center" vertical="center"/>
    </xf>
    <xf numFmtId="43" fontId="16" fillId="3" borderId="10" xfId="1" applyFont="1" applyFill="1" applyBorder="1" applyAlignment="1">
      <alignment horizontal="right" vertical="center"/>
    </xf>
    <xf numFmtId="43" fontId="16" fillId="3" borderId="10" xfId="0" applyNumberFormat="1" applyFont="1" applyFill="1" applyBorder="1" applyAlignment="1">
      <alignment horizontal="center" vertical="center"/>
    </xf>
    <xf numFmtId="2" fontId="16" fillId="3" borderId="10" xfId="1" applyNumberFormat="1" applyFont="1" applyFill="1" applyBorder="1" applyAlignment="1">
      <alignment horizontal="right" vertical="center"/>
    </xf>
    <xf numFmtId="0" fontId="25" fillId="0" borderId="73" xfId="0" applyFont="1" applyBorder="1" applyAlignment="1">
      <alignment horizontal="center" vertical="center"/>
    </xf>
    <xf numFmtId="43" fontId="16" fillId="3" borderId="72" xfId="1" applyFont="1" applyFill="1" applyBorder="1" applyAlignment="1">
      <alignment horizontal="center" vertical="center"/>
    </xf>
    <xf numFmtId="0" fontId="25" fillId="4" borderId="0" xfId="0" applyFont="1" applyFill="1" applyAlignment="1">
      <alignment vertical="center"/>
    </xf>
    <xf numFmtId="189" fontId="16" fillId="3" borderId="89" xfId="1" applyNumberFormat="1" applyFont="1" applyFill="1" applyBorder="1" applyAlignment="1">
      <alignment horizontal="right" vertical="center"/>
    </xf>
    <xf numFmtId="43" fontId="16" fillId="3" borderId="89" xfId="1" applyFont="1" applyFill="1" applyBorder="1" applyAlignment="1">
      <alignment horizontal="center" vertical="center"/>
    </xf>
    <xf numFmtId="2" fontId="25" fillId="0" borderId="0" xfId="0" applyNumberFormat="1" applyFont="1" applyAlignment="1">
      <alignment vertical="center"/>
    </xf>
    <xf numFmtId="194" fontId="25" fillId="0" borderId="0" xfId="0" applyNumberFormat="1" applyFont="1" applyAlignment="1">
      <alignment vertical="center"/>
    </xf>
    <xf numFmtId="43" fontId="16" fillId="3" borderId="89" xfId="1" applyFont="1" applyFill="1" applyBorder="1" applyAlignment="1">
      <alignment vertical="center"/>
    </xf>
    <xf numFmtId="0" fontId="16" fillId="5" borderId="0" xfId="0" applyFont="1" applyFill="1" applyAlignment="1">
      <alignment vertical="center"/>
    </xf>
    <xf numFmtId="0" fontId="16" fillId="0" borderId="15" xfId="0" applyFont="1" applyBorder="1" applyAlignment="1">
      <alignment vertical="center"/>
    </xf>
    <xf numFmtId="43" fontId="16" fillId="0" borderId="15" xfId="0" applyNumberFormat="1" applyFont="1" applyBorder="1" applyAlignment="1">
      <alignment vertical="center"/>
    </xf>
    <xf numFmtId="43" fontId="16" fillId="3" borderId="15" xfId="1" applyFont="1" applyFill="1" applyBorder="1" applyAlignment="1">
      <alignment horizontal="right" vertical="center"/>
    </xf>
    <xf numFmtId="0" fontId="16" fillId="3" borderId="8" xfId="0" applyFont="1" applyFill="1" applyBorder="1" applyAlignment="1">
      <alignment vertical="center"/>
    </xf>
    <xf numFmtId="43" fontId="17" fillId="3" borderId="8" xfId="1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189" fontId="16" fillId="3" borderId="0" xfId="0" applyNumberFormat="1" applyFont="1" applyFill="1" applyAlignment="1">
      <alignment vertical="center"/>
    </xf>
    <xf numFmtId="0" fontId="25" fillId="0" borderId="0" xfId="0" applyFont="1" applyAlignment="1">
      <alignment horizontal="center" vertical="center"/>
    </xf>
    <xf numFmtId="193" fontId="16" fillId="3" borderId="0" xfId="0" applyNumberFormat="1" applyFont="1" applyFill="1" applyAlignment="1">
      <alignment horizontal="center" vertical="center"/>
    </xf>
    <xf numFmtId="0" fontId="28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6" fillId="2" borderId="0" xfId="0" applyFont="1" applyFill="1" applyAlignment="1">
      <alignment vertical="center"/>
    </xf>
    <xf numFmtId="0" fontId="16" fillId="0" borderId="0" xfId="0" applyFont="1" applyAlignment="1">
      <alignment horizontal="right" vertical="center"/>
    </xf>
    <xf numFmtId="0" fontId="24" fillId="3" borderId="0" xfId="0" applyFont="1" applyFill="1" applyAlignment="1">
      <alignment horizontal="center" vertical="center"/>
    </xf>
    <xf numFmtId="0" fontId="29" fillId="0" borderId="0" xfId="5" applyFont="1" applyAlignment="1">
      <alignment vertical="center"/>
    </xf>
    <xf numFmtId="0" fontId="30" fillId="0" borderId="0" xfId="0" applyFont="1" applyAlignment="1">
      <alignment vertical="center"/>
    </xf>
    <xf numFmtId="0" fontId="25" fillId="0" borderId="0" xfId="5" applyFont="1" applyAlignment="1">
      <alignment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7" fillId="2" borderId="94" xfId="0" applyFont="1" applyFill="1" applyBorder="1" applyAlignment="1" applyProtection="1">
      <alignment horizontal="center" vertical="center" wrapText="1"/>
      <protection hidden="1"/>
    </xf>
    <xf numFmtId="2" fontId="16" fillId="0" borderId="0" xfId="0" applyNumberFormat="1" applyFont="1" applyAlignment="1">
      <alignment vertical="center"/>
    </xf>
    <xf numFmtId="2" fontId="25" fillId="0" borderId="0" xfId="0" applyNumberFormat="1" applyFont="1" applyAlignment="1">
      <alignment vertical="top"/>
    </xf>
    <xf numFmtId="43" fontId="31" fillId="0" borderId="0" xfId="0" applyNumberFormat="1" applyFont="1" applyAlignment="1">
      <alignment vertical="top"/>
    </xf>
    <xf numFmtId="43" fontId="16" fillId="0" borderId="0" xfId="4" applyNumberFormat="1" applyFont="1" applyAlignment="1">
      <alignment vertical="top"/>
    </xf>
    <xf numFmtId="0" fontId="16" fillId="0" borderId="4" xfId="0" applyFont="1" applyBorder="1" applyAlignment="1">
      <alignment horizontal="right" vertical="top"/>
    </xf>
    <xf numFmtId="0" fontId="16" fillId="0" borderId="5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16" fillId="0" borderId="0" xfId="0" applyFont="1" applyAlignment="1">
      <alignment horizontal="center" vertical="top"/>
    </xf>
    <xf numFmtId="43" fontId="16" fillId="0" borderId="0" xfId="1" applyFont="1" applyAlignment="1">
      <alignment vertical="top"/>
    </xf>
    <xf numFmtId="0" fontId="16" fillId="0" borderId="0" xfId="0" applyFont="1" applyAlignment="1">
      <alignment horizontal="left" vertical="top"/>
    </xf>
    <xf numFmtId="188" fontId="16" fillId="0" borderId="0" xfId="1" applyNumberFormat="1" applyFont="1" applyAlignment="1">
      <alignment vertical="top"/>
    </xf>
    <xf numFmtId="0" fontId="25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189" fontId="16" fillId="3" borderId="113" xfId="0" applyNumberFormat="1" applyFont="1" applyFill="1" applyBorder="1" applyAlignment="1">
      <alignment horizontal="right" vertical="center"/>
    </xf>
    <xf numFmtId="43" fontId="16" fillId="3" borderId="113" xfId="0" applyNumberFormat="1" applyFont="1" applyFill="1" applyBorder="1" applyAlignment="1">
      <alignment horizontal="right" vertical="center"/>
    </xf>
    <xf numFmtId="0" fontId="18" fillId="0" borderId="0" xfId="0" applyFont="1"/>
    <xf numFmtId="0" fontId="23" fillId="0" borderId="23" xfId="0" applyFont="1" applyBorder="1"/>
    <xf numFmtId="0" fontId="19" fillId="0" borderId="19" xfId="0" applyFont="1" applyBorder="1"/>
    <xf numFmtId="0" fontId="33" fillId="0" borderId="19" xfId="0" applyFont="1" applyBorder="1"/>
    <xf numFmtId="0" fontId="19" fillId="0" borderId="19" xfId="0" applyFont="1" applyBorder="1" applyAlignment="1">
      <alignment horizontal="center"/>
    </xf>
    <xf numFmtId="0" fontId="19" fillId="0" borderId="25" xfId="0" applyFont="1" applyBorder="1"/>
    <xf numFmtId="0" fontId="19" fillId="0" borderId="14" xfId="0" applyFont="1" applyBorder="1" applyAlignment="1">
      <alignment horizontal="left"/>
    </xf>
    <xf numFmtId="0" fontId="19" fillId="0" borderId="22" xfId="0" applyFont="1" applyBorder="1"/>
    <xf numFmtId="191" fontId="19" fillId="0" borderId="1" xfId="1" applyNumberFormat="1" applyFont="1" applyBorder="1"/>
    <xf numFmtId="0" fontId="19" fillId="0" borderId="1" xfId="0" applyFont="1" applyBorder="1" applyAlignment="1">
      <alignment horizontal="center"/>
    </xf>
    <xf numFmtId="43" fontId="33" fillId="0" borderId="1" xfId="0" applyNumberFormat="1" applyFont="1" applyBorder="1"/>
    <xf numFmtId="43" fontId="19" fillId="0" borderId="22" xfId="1" applyFont="1" applyBorder="1" applyAlignment="1"/>
    <xf numFmtId="0" fontId="19" fillId="0" borderId="24" xfId="0" applyFont="1" applyBorder="1"/>
    <xf numFmtId="43" fontId="19" fillId="0" borderId="1" xfId="1" applyFont="1" applyBorder="1"/>
    <xf numFmtId="0" fontId="19" fillId="0" borderId="21" xfId="0" applyFont="1" applyBorder="1"/>
    <xf numFmtId="0" fontId="19" fillId="0" borderId="23" xfId="0" applyFont="1" applyBorder="1"/>
    <xf numFmtId="0" fontId="19" fillId="0" borderId="25" xfId="0" applyFont="1" applyBorder="1" applyAlignment="1">
      <alignment horizontal="center"/>
    </xf>
    <xf numFmtId="191" fontId="19" fillId="0" borderId="10" xfId="1" applyNumberFormat="1" applyFont="1" applyBorder="1"/>
    <xf numFmtId="0" fontId="19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189" fontId="21" fillId="0" borderId="10" xfId="1" applyNumberFormat="1" applyFont="1" applyBorder="1" applyAlignment="1"/>
    <xf numFmtId="0" fontId="18" fillId="0" borderId="36" xfId="0" applyFont="1" applyBorder="1"/>
    <xf numFmtId="0" fontId="18" fillId="0" borderId="19" xfId="0" applyFont="1" applyBorder="1"/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 applyProtection="1">
      <alignment horizontal="center"/>
      <protection hidden="1"/>
    </xf>
    <xf numFmtId="0" fontId="18" fillId="0" borderId="30" xfId="0" applyFont="1" applyBorder="1"/>
    <xf numFmtId="4" fontId="18" fillId="0" borderId="1" xfId="0" applyNumberFormat="1" applyFont="1" applyBorder="1"/>
    <xf numFmtId="43" fontId="18" fillId="0" borderId="1" xfId="1" applyFont="1" applyBorder="1"/>
    <xf numFmtId="0" fontId="18" fillId="0" borderId="1" xfId="0" applyFont="1" applyBorder="1" applyAlignment="1">
      <alignment horizontal="center"/>
    </xf>
    <xf numFmtId="43" fontId="18" fillId="0" borderId="1" xfId="0" applyNumberFormat="1" applyFont="1" applyBorder="1"/>
    <xf numFmtId="0" fontId="18" fillId="0" borderId="28" xfId="0" applyFont="1" applyBorder="1"/>
    <xf numFmtId="0" fontId="18" fillId="0" borderId="16" xfId="0" applyFont="1" applyBorder="1"/>
    <xf numFmtId="0" fontId="18" fillId="0" borderId="28" xfId="0" applyFont="1" applyBorder="1" applyAlignment="1">
      <alignment horizontal="center"/>
    </xf>
    <xf numFmtId="0" fontId="18" fillId="0" borderId="17" xfId="0" applyFont="1" applyBorder="1"/>
    <xf numFmtId="0" fontId="18" fillId="0" borderId="13" xfId="0" applyFont="1" applyBorder="1"/>
    <xf numFmtId="0" fontId="18" fillId="0" borderId="13" xfId="0" applyFont="1" applyBorder="1" applyAlignment="1">
      <alignment vertical="center" wrapText="1"/>
    </xf>
    <xf numFmtId="189" fontId="18" fillId="0" borderId="18" xfId="1" applyNumberFormat="1" applyFont="1" applyBorder="1" applyAlignment="1">
      <alignment horizontal="center" vertical="center" wrapText="1"/>
    </xf>
    <xf numFmtId="0" fontId="18" fillId="0" borderId="7" xfId="0" applyFont="1" applyBorder="1"/>
    <xf numFmtId="0" fontId="18" fillId="0" borderId="8" xfId="0" applyFont="1" applyBorder="1"/>
    <xf numFmtId="0" fontId="18" fillId="0" borderId="8" xfId="0" applyFont="1" applyBorder="1" applyAlignment="1">
      <alignment vertical="center" wrapText="1"/>
    </xf>
    <xf numFmtId="0" fontId="35" fillId="0" borderId="0" xfId="0" applyFont="1"/>
    <xf numFmtId="0" fontId="34" fillId="0" borderId="0" xfId="0" applyFont="1"/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38" fillId="0" borderId="1" xfId="1" applyNumberFormat="1" applyFont="1" applyBorder="1" applyAlignment="1">
      <alignment horizontal="center"/>
    </xf>
    <xf numFmtId="0" fontId="18" fillId="0" borderId="1" xfId="0" applyFont="1" applyBorder="1"/>
    <xf numFmtId="2" fontId="39" fillId="0" borderId="1" xfId="1" applyNumberFormat="1" applyFont="1" applyBorder="1" applyAlignment="1">
      <alignment horizontal="center"/>
    </xf>
    <xf numFmtId="0" fontId="40" fillId="0" borderId="0" xfId="0" applyFont="1"/>
    <xf numFmtId="0" fontId="18" fillId="6" borderId="0" xfId="0" applyFont="1" applyFill="1"/>
    <xf numFmtId="188" fontId="41" fillId="0" borderId="0" xfId="1" applyNumberFormat="1" applyFont="1" applyBorder="1"/>
    <xf numFmtId="43" fontId="41" fillId="0" borderId="0" xfId="1" applyFont="1" applyBorder="1"/>
    <xf numFmtId="43" fontId="38" fillId="0" borderId="0" xfId="1" applyFont="1" applyBorder="1" applyAlignment="1">
      <alignment horizontal="center"/>
    </xf>
    <xf numFmtId="0" fontId="38" fillId="0" borderId="0" xfId="0" applyFont="1"/>
    <xf numFmtId="43" fontId="42" fillId="0" borderId="0" xfId="0" applyNumberFormat="1" applyFont="1"/>
    <xf numFmtId="43" fontId="38" fillId="0" borderId="0" xfId="1" applyFont="1" applyBorder="1"/>
    <xf numFmtId="43" fontId="37" fillId="0" borderId="0" xfId="1" applyFont="1" applyBorder="1"/>
    <xf numFmtId="43" fontId="43" fillId="0" borderId="0" xfId="1" applyFont="1" applyBorder="1"/>
    <xf numFmtId="43" fontId="18" fillId="0" borderId="0" xfId="0" applyNumberFormat="1" applyFont="1"/>
    <xf numFmtId="0" fontId="18" fillId="6" borderId="19" xfId="0" applyFont="1" applyFill="1" applyBorder="1"/>
    <xf numFmtId="0" fontId="18" fillId="6" borderId="19" xfId="0" applyFont="1" applyFill="1" applyBorder="1" applyAlignment="1">
      <alignment horizontal="center"/>
    </xf>
    <xf numFmtId="0" fontId="44" fillId="0" borderId="0" xfId="0" applyFont="1"/>
    <xf numFmtId="192" fontId="18" fillId="0" borderId="0" xfId="0" applyNumberFormat="1" applyFont="1"/>
    <xf numFmtId="0" fontId="23" fillId="0" borderId="20" xfId="0" applyFont="1" applyBorder="1"/>
    <xf numFmtId="0" fontId="18" fillId="0" borderId="21" xfId="0" applyFont="1" applyBorder="1"/>
    <xf numFmtId="0" fontId="33" fillId="0" borderId="21" xfId="0" applyFont="1" applyBorder="1"/>
    <xf numFmtId="0" fontId="19" fillId="0" borderId="21" xfId="0" applyFont="1" applyBorder="1" applyAlignment="1">
      <alignment horizontal="center"/>
    </xf>
    <xf numFmtId="0" fontId="18" fillId="0" borderId="22" xfId="0" applyFont="1" applyBorder="1"/>
    <xf numFmtId="0" fontId="18" fillId="0" borderId="25" xfId="0" applyFont="1" applyBorder="1"/>
    <xf numFmtId="0" fontId="18" fillId="2" borderId="0" xfId="4" applyFont="1" applyFill="1"/>
    <xf numFmtId="0" fontId="45" fillId="2" borderId="0" xfId="4" applyFont="1" applyFill="1"/>
    <xf numFmtId="0" fontId="19" fillId="2" borderId="14" xfId="4" applyFont="1" applyFill="1" applyBorder="1" applyAlignment="1">
      <alignment horizontal="center"/>
    </xf>
    <xf numFmtId="2" fontId="18" fillId="0" borderId="14" xfId="4" applyNumberFormat="1" applyFont="1" applyBorder="1" applyAlignment="1">
      <alignment horizontal="center" vertical="top"/>
    </xf>
    <xf numFmtId="2" fontId="18" fillId="0" borderId="0" xfId="1" applyNumberFormat="1" applyFont="1" applyBorder="1" applyAlignment="1">
      <alignment horizontal="center"/>
    </xf>
    <xf numFmtId="0" fontId="18" fillId="0" borderId="14" xfId="4" applyFont="1" applyBorder="1" applyAlignment="1">
      <alignment horizontal="center"/>
    </xf>
    <xf numFmtId="0" fontId="18" fillId="0" borderId="1" xfId="4" applyFont="1" applyBorder="1" applyAlignment="1">
      <alignment horizontal="left"/>
    </xf>
    <xf numFmtId="0" fontId="46" fillId="0" borderId="1" xfId="4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1" xfId="4" applyFont="1" applyBorder="1" applyAlignment="1">
      <alignment horizontal="center"/>
    </xf>
    <xf numFmtId="0" fontId="18" fillId="0" borderId="1" xfId="4" applyFont="1" applyBorder="1"/>
    <xf numFmtId="0" fontId="18" fillId="0" borderId="20" xfId="4" applyFont="1" applyBorder="1" applyAlignment="1">
      <alignment horizontal="left"/>
    </xf>
    <xf numFmtId="0" fontId="18" fillId="0" borderId="21" xfId="4" applyFont="1" applyBorder="1" applyAlignment="1">
      <alignment horizontal="center"/>
    </xf>
    <xf numFmtId="0" fontId="46" fillId="0" borderId="21" xfId="4" applyFont="1" applyBorder="1" applyAlignment="1">
      <alignment horizontal="center"/>
    </xf>
    <xf numFmtId="43" fontId="18" fillId="0" borderId="1" xfId="1" applyFont="1" applyFill="1" applyBorder="1"/>
    <xf numFmtId="0" fontId="18" fillId="0" borderId="20" xfId="4" applyFont="1" applyBorder="1"/>
    <xf numFmtId="191" fontId="18" fillId="0" borderId="1" xfId="4" applyNumberFormat="1" applyFont="1" applyBorder="1"/>
    <xf numFmtId="0" fontId="18" fillId="0" borderId="21" xfId="4" applyFont="1" applyBorder="1"/>
    <xf numFmtId="191" fontId="18" fillId="0" borderId="21" xfId="4" applyNumberFormat="1" applyFont="1" applyBorder="1"/>
    <xf numFmtId="0" fontId="18" fillId="2" borderId="23" xfId="4" applyFont="1" applyFill="1" applyBorder="1"/>
    <xf numFmtId="0" fontId="18" fillId="2" borderId="19" xfId="4" applyFont="1" applyFill="1" applyBorder="1"/>
    <xf numFmtId="0" fontId="18" fillId="2" borderId="19" xfId="4" applyFont="1" applyFill="1" applyBorder="1" applyAlignment="1">
      <alignment horizontal="center"/>
    </xf>
    <xf numFmtId="0" fontId="18" fillId="2" borderId="25" xfId="4" applyFont="1" applyFill="1" applyBorder="1"/>
    <xf numFmtId="0" fontId="18" fillId="2" borderId="10" xfId="4" applyFont="1" applyFill="1" applyBorder="1"/>
    <xf numFmtId="0" fontId="46" fillId="2" borderId="10" xfId="4" applyFont="1" applyFill="1" applyBorder="1"/>
    <xf numFmtId="0" fontId="18" fillId="2" borderId="1" xfId="4" applyFont="1" applyFill="1" applyBorder="1"/>
    <xf numFmtId="0" fontId="18" fillId="2" borderId="1" xfId="4" applyFont="1" applyFill="1" applyBorder="1" applyAlignment="1">
      <alignment horizontal="center"/>
    </xf>
    <xf numFmtId="0" fontId="18" fillId="2" borderId="20" xfId="4" applyFont="1" applyFill="1" applyBorder="1" applyAlignment="1">
      <alignment horizontal="center"/>
    </xf>
    <xf numFmtId="0" fontId="18" fillId="2" borderId="22" xfId="4" applyFont="1" applyFill="1" applyBorder="1"/>
    <xf numFmtId="0" fontId="46" fillId="2" borderId="1" xfId="4" applyFont="1" applyFill="1" applyBorder="1" applyAlignment="1">
      <alignment horizontal="center"/>
    </xf>
    <xf numFmtId="0" fontId="18" fillId="2" borderId="1" xfId="4" applyFont="1" applyFill="1" applyBorder="1" applyAlignment="1">
      <alignment horizontal="left"/>
    </xf>
    <xf numFmtId="0" fontId="45" fillId="2" borderId="1" xfId="4" applyFont="1" applyFill="1" applyBorder="1"/>
    <xf numFmtId="0" fontId="18" fillId="6" borderId="21" xfId="0" applyFont="1" applyFill="1" applyBorder="1"/>
    <xf numFmtId="0" fontId="18" fillId="6" borderId="21" xfId="0" applyFont="1" applyFill="1" applyBorder="1" applyAlignment="1">
      <alignment horizontal="center"/>
    </xf>
    <xf numFmtId="0" fontId="45" fillId="0" borderId="14" xfId="4" applyFont="1" applyBorder="1" applyAlignment="1">
      <alignment horizontal="center"/>
    </xf>
    <xf numFmtId="2" fontId="18" fillId="0" borderId="0" xfId="1" applyNumberFormat="1" applyFont="1" applyAlignment="1">
      <alignment horizontal="center"/>
    </xf>
    <xf numFmtId="0" fontId="18" fillId="0" borderId="21" xfId="4" applyFont="1" applyBorder="1" applyAlignment="1">
      <alignment horizontal="left"/>
    </xf>
    <xf numFmtId="0" fontId="18" fillId="0" borderId="0" xfId="4" applyFont="1"/>
    <xf numFmtId="2" fontId="18" fillId="0" borderId="1" xfId="0" applyNumberFormat="1" applyFont="1" applyBorder="1"/>
    <xf numFmtId="0" fontId="18" fillId="0" borderId="20" xfId="0" applyFont="1" applyBorder="1"/>
    <xf numFmtId="2" fontId="18" fillId="0" borderId="1" xfId="4" applyNumberFormat="1" applyFont="1" applyBorder="1"/>
    <xf numFmtId="0" fontId="18" fillId="6" borderId="0" xfId="4" applyFont="1" applyFill="1"/>
    <xf numFmtId="0" fontId="45" fillId="6" borderId="0" xfId="4" applyFont="1" applyFill="1"/>
    <xf numFmtId="0" fontId="18" fillId="2" borderId="10" xfId="4" applyFont="1" applyFill="1" applyBorder="1" applyAlignment="1">
      <alignment horizontal="center" vertical="center" wrapText="1"/>
    </xf>
    <xf numFmtId="0" fontId="18" fillId="2" borderId="23" xfId="4" applyFont="1" applyFill="1" applyBorder="1" applyAlignment="1">
      <alignment horizontal="center" wrapText="1"/>
    </xf>
    <xf numFmtId="0" fontId="18" fillId="2" borderId="34" xfId="4" applyFont="1" applyFill="1" applyBorder="1" applyAlignment="1">
      <alignment horizontal="center" wrapText="1"/>
    </xf>
    <xf numFmtId="0" fontId="18" fillId="2" borderId="34" xfId="4" applyFont="1" applyFill="1" applyBorder="1" applyAlignment="1">
      <alignment horizontal="center" vertical="center" wrapText="1"/>
    </xf>
    <xf numFmtId="0" fontId="18" fillId="2" borderId="41" xfId="4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2" fontId="18" fillId="2" borderId="1" xfId="1" applyNumberFormat="1" applyFont="1" applyFill="1" applyBorder="1" applyAlignment="1">
      <alignment horizontal="center" vertical="center"/>
    </xf>
    <xf numFmtId="0" fontId="18" fillId="2" borderId="23" xfId="4" applyFont="1" applyFill="1" applyBorder="1" applyAlignment="1">
      <alignment horizontal="center"/>
    </xf>
    <xf numFmtId="2" fontId="18" fillId="2" borderId="36" xfId="4" applyNumberFormat="1" applyFont="1" applyFill="1" applyBorder="1" applyAlignment="1">
      <alignment horizontal="center"/>
    </xf>
    <xf numFmtId="2" fontId="18" fillId="2" borderId="37" xfId="4" applyNumberFormat="1" applyFont="1" applyFill="1" applyBorder="1" applyAlignment="1">
      <alignment horizontal="center"/>
    </xf>
    <xf numFmtId="0" fontId="18" fillId="0" borderId="37" xfId="0" applyFont="1" applyBorder="1"/>
    <xf numFmtId="0" fontId="18" fillId="0" borderId="42" xfId="0" applyFont="1" applyBorder="1"/>
    <xf numFmtId="2" fontId="18" fillId="0" borderId="1" xfId="1" applyNumberFormat="1" applyFont="1" applyFill="1" applyBorder="1" applyAlignment="1">
      <alignment horizontal="center" vertical="center"/>
    </xf>
    <xf numFmtId="0" fontId="18" fillId="0" borderId="20" xfId="4" applyFont="1" applyBorder="1" applyAlignment="1">
      <alignment horizontal="center"/>
    </xf>
    <xf numFmtId="2" fontId="18" fillId="0" borderId="16" xfId="4" applyNumberFormat="1" applyFont="1" applyBorder="1" applyAlignment="1">
      <alignment horizontal="center"/>
    </xf>
    <xf numFmtId="2" fontId="18" fillId="0" borderId="38" xfId="4" applyNumberFormat="1" applyFont="1" applyBorder="1" applyAlignment="1">
      <alignment horizontal="center"/>
    </xf>
    <xf numFmtId="0" fontId="18" fillId="0" borderId="38" xfId="0" applyFont="1" applyBorder="1"/>
    <xf numFmtId="0" fontId="18" fillId="0" borderId="39" xfId="0" applyFont="1" applyBorder="1"/>
    <xf numFmtId="2" fontId="18" fillId="2" borderId="16" xfId="4" applyNumberFormat="1" applyFont="1" applyFill="1" applyBorder="1" applyAlignment="1">
      <alignment horizontal="center"/>
    </xf>
    <xf numFmtId="2" fontId="18" fillId="2" borderId="38" xfId="4" applyNumberFormat="1" applyFont="1" applyFill="1" applyBorder="1" applyAlignment="1">
      <alignment horizontal="center"/>
    </xf>
    <xf numFmtId="2" fontId="18" fillId="4" borderId="1" xfId="1" applyNumberFormat="1" applyFont="1" applyFill="1" applyBorder="1" applyAlignment="1">
      <alignment horizontal="center" vertical="center"/>
    </xf>
    <xf numFmtId="0" fontId="18" fillId="4" borderId="1" xfId="4" applyFont="1" applyFill="1" applyBorder="1" applyAlignment="1">
      <alignment horizontal="center"/>
    </xf>
    <xf numFmtId="0" fontId="18" fillId="4" borderId="20" xfId="4" applyFont="1" applyFill="1" applyBorder="1" applyAlignment="1">
      <alignment horizontal="center"/>
    </xf>
    <xf numFmtId="2" fontId="18" fillId="4" borderId="16" xfId="4" applyNumberFormat="1" applyFont="1" applyFill="1" applyBorder="1" applyAlignment="1">
      <alignment horizontal="center"/>
    </xf>
    <xf numFmtId="2" fontId="18" fillId="4" borderId="38" xfId="4" applyNumberFormat="1" applyFont="1" applyFill="1" applyBorder="1" applyAlignment="1">
      <alignment horizontal="center"/>
    </xf>
    <xf numFmtId="2" fontId="18" fillId="2" borderId="1" xfId="4" applyNumberFormat="1" applyFont="1" applyFill="1" applyBorder="1" applyAlignment="1">
      <alignment horizontal="center"/>
    </xf>
    <xf numFmtId="2" fontId="18" fillId="2" borderId="1" xfId="1" applyNumberFormat="1" applyFont="1" applyFill="1" applyBorder="1" applyAlignment="1">
      <alignment horizontal="center"/>
    </xf>
    <xf numFmtId="0" fontId="18" fillId="0" borderId="26" xfId="0" applyFont="1" applyBorder="1"/>
    <xf numFmtId="0" fontId="18" fillId="0" borderId="40" xfId="0" applyFont="1" applyBorder="1"/>
    <xf numFmtId="2" fontId="18" fillId="2" borderId="0" xfId="1" applyNumberFormat="1" applyFont="1" applyFill="1" applyBorder="1" applyAlignment="1">
      <alignment horizontal="center" vertical="center"/>
    </xf>
    <xf numFmtId="0" fontId="18" fillId="2" borderId="0" xfId="4" applyFont="1" applyFill="1" applyAlignment="1">
      <alignment horizontal="center"/>
    </xf>
    <xf numFmtId="2" fontId="18" fillId="2" borderId="0" xfId="4" applyNumberFormat="1" applyFont="1" applyFill="1" applyAlignment="1">
      <alignment horizontal="center"/>
    </xf>
    <xf numFmtId="0" fontId="18" fillId="0" borderId="0" xfId="0" applyFont="1" applyAlignment="1">
      <alignment horizontal="left"/>
    </xf>
    <xf numFmtId="0" fontId="36" fillId="0" borderId="0" xfId="0" applyFont="1"/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7" xfId="0" applyFont="1" applyBorder="1"/>
    <xf numFmtId="0" fontId="18" fillId="0" borderId="47" xfId="0" applyFont="1" applyBorder="1" applyAlignment="1">
      <alignment horizontal="center"/>
    </xf>
    <xf numFmtId="0" fontId="18" fillId="0" borderId="18" xfId="0" applyFont="1" applyBorder="1"/>
    <xf numFmtId="0" fontId="20" fillId="0" borderId="41" xfId="0" applyFont="1" applyBorder="1"/>
    <xf numFmtId="189" fontId="33" fillId="0" borderId="1" xfId="1" applyNumberFormat="1" applyFont="1" applyBorder="1"/>
    <xf numFmtId="43" fontId="33" fillId="0" borderId="1" xfId="1" applyFont="1" applyBorder="1"/>
    <xf numFmtId="43" fontId="18" fillId="0" borderId="1" xfId="4" applyNumberFormat="1" applyFont="1" applyBorder="1"/>
    <xf numFmtId="190" fontId="25" fillId="0" borderId="0" xfId="0" applyNumberFormat="1" applyFont="1" applyAlignment="1">
      <alignment horizontal="center" vertical="center"/>
    </xf>
    <xf numFmtId="0" fontId="25" fillId="0" borderId="0" xfId="0" applyFont="1"/>
    <xf numFmtId="0" fontId="25" fillId="4" borderId="0" xfId="0" applyFont="1" applyFill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14" fillId="2" borderId="0" xfId="0" applyFont="1" applyFill="1" applyAlignment="1">
      <alignment vertical="top"/>
    </xf>
    <xf numFmtId="43" fontId="14" fillId="0" borderId="0" xfId="0" applyNumberFormat="1" applyFont="1" applyAlignment="1">
      <alignment vertical="top"/>
    </xf>
    <xf numFmtId="0" fontId="14" fillId="2" borderId="0" xfId="0" applyFont="1" applyFill="1" applyAlignment="1" applyProtection="1">
      <alignment horizontal="center" vertical="top"/>
      <protection hidden="1"/>
    </xf>
    <xf numFmtId="0" fontId="14" fillId="2" borderId="0" xfId="0" applyFont="1" applyFill="1" applyAlignment="1" applyProtection="1">
      <alignment horizontal="right" vertical="top"/>
      <protection hidden="1"/>
    </xf>
    <xf numFmtId="43" fontId="22" fillId="0" borderId="0" xfId="0" applyNumberFormat="1" applyFont="1" applyAlignment="1">
      <alignment vertical="top"/>
    </xf>
    <xf numFmtId="0" fontId="22" fillId="0" borderId="0" xfId="0" applyFont="1" applyAlignment="1">
      <alignment horizontal="right" vertical="top"/>
    </xf>
    <xf numFmtId="0" fontId="50" fillId="0" borderId="0" xfId="0" applyFont="1" applyAlignment="1">
      <alignment horizontal="center" vertical="top"/>
    </xf>
    <xf numFmtId="0" fontId="50" fillId="0" borderId="0" xfId="0" applyFont="1" applyAlignment="1">
      <alignment vertical="top"/>
    </xf>
    <xf numFmtId="0" fontId="50" fillId="0" borderId="0" xfId="0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22" fillId="0" borderId="0" xfId="5" applyFont="1" applyAlignment="1">
      <alignment vertical="top"/>
    </xf>
    <xf numFmtId="0" fontId="16" fillId="0" borderId="0" xfId="0" applyFont="1" applyAlignment="1" applyProtection="1">
      <alignment vertical="center"/>
      <protection hidden="1"/>
    </xf>
    <xf numFmtId="0" fontId="16" fillId="3" borderId="101" xfId="0" applyFont="1" applyFill="1" applyBorder="1" applyAlignment="1">
      <alignment horizontal="center" vertical="center"/>
    </xf>
    <xf numFmtId="0" fontId="16" fillId="3" borderId="65" xfId="0" applyFont="1" applyFill="1" applyBorder="1" applyAlignment="1">
      <alignment horizontal="center" vertical="center"/>
    </xf>
    <xf numFmtId="43" fontId="16" fillId="3" borderId="65" xfId="1" applyFont="1" applyFill="1" applyBorder="1" applyAlignment="1">
      <alignment horizontal="center" vertical="center"/>
    </xf>
    <xf numFmtId="0" fontId="16" fillId="3" borderId="100" xfId="0" applyFont="1" applyFill="1" applyBorder="1" applyAlignment="1">
      <alignment horizontal="center" vertical="center"/>
    </xf>
    <xf numFmtId="0" fontId="14" fillId="0" borderId="0" xfId="4" applyFont="1" applyAlignment="1">
      <alignment vertical="top"/>
    </xf>
    <xf numFmtId="43" fontId="14" fillId="0" borderId="0" xfId="4" applyNumberFormat="1" applyFont="1" applyAlignment="1">
      <alignment vertical="top"/>
    </xf>
    <xf numFmtId="0" fontId="14" fillId="0" borderId="4" xfId="0" applyFont="1" applyBorder="1" applyAlignment="1">
      <alignment horizontal="right" vertical="top"/>
    </xf>
    <xf numFmtId="0" fontId="14" fillId="0" borderId="5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43" fontId="14" fillId="0" borderId="0" xfId="1" applyFont="1" applyAlignment="1">
      <alignment vertical="top"/>
    </xf>
    <xf numFmtId="188" fontId="14" fillId="0" borderId="0" xfId="1" applyNumberFormat="1" applyFont="1" applyAlignment="1">
      <alignment vertical="top"/>
    </xf>
    <xf numFmtId="0" fontId="14" fillId="0" borderId="51" xfId="0" applyFont="1" applyBorder="1" applyAlignment="1">
      <alignment horizontal="center" vertical="top"/>
    </xf>
    <xf numFmtId="0" fontId="14" fillId="0" borderId="52" xfId="0" applyFont="1" applyBorder="1" applyAlignment="1">
      <alignment horizontal="center" vertical="top"/>
    </xf>
    <xf numFmtId="0" fontId="14" fillId="0" borderId="53" xfId="0" applyFont="1" applyBorder="1" applyAlignment="1">
      <alignment horizontal="center" vertical="top"/>
    </xf>
    <xf numFmtId="0" fontId="14" fillId="0" borderId="49" xfId="0" applyFont="1" applyBorder="1" applyAlignment="1">
      <alignment vertical="top"/>
    </xf>
    <xf numFmtId="188" fontId="14" fillId="0" borderId="14" xfId="0" applyNumberFormat="1" applyFont="1" applyBorder="1" applyAlignment="1">
      <alignment horizontal="center" vertical="top"/>
    </xf>
    <xf numFmtId="43" fontId="14" fillId="0" borderId="14" xfId="0" applyNumberFormat="1" applyFont="1" applyBorder="1" applyAlignment="1">
      <alignment horizontal="center" vertical="top"/>
    </xf>
    <xf numFmtId="0" fontId="14" fillId="0" borderId="50" xfId="0" applyFont="1" applyBorder="1" applyAlignment="1">
      <alignment horizontal="center" vertical="top"/>
    </xf>
    <xf numFmtId="0" fontId="14" fillId="0" borderId="4" xfId="0" applyFont="1" applyBorder="1" applyAlignment="1">
      <alignment vertical="top"/>
    </xf>
    <xf numFmtId="0" fontId="14" fillId="0" borderId="61" xfId="0" applyFont="1" applyBorder="1" applyAlignment="1">
      <alignment vertical="top"/>
    </xf>
    <xf numFmtId="196" fontId="14" fillId="0" borderId="8" xfId="0" applyNumberFormat="1" applyFont="1" applyBorder="1" applyAlignment="1">
      <alignment vertical="top"/>
    </xf>
    <xf numFmtId="0" fontId="14" fillId="0" borderId="9" xfId="0" applyFont="1" applyBorder="1" applyAlignment="1">
      <alignment vertical="top"/>
    </xf>
    <xf numFmtId="192" fontId="14" fillId="0" borderId="0" xfId="0" applyNumberFormat="1" applyFont="1" applyAlignment="1">
      <alignment vertical="top"/>
    </xf>
    <xf numFmtId="0" fontId="16" fillId="3" borderId="0" xfId="0" applyFont="1" applyFill="1" applyAlignment="1">
      <alignment horizontal="right" vertical="top"/>
    </xf>
    <xf numFmtId="0" fontId="16" fillId="0" borderId="0" xfId="0" applyFont="1" applyAlignment="1" applyProtection="1">
      <alignment vertical="top"/>
      <protection hidden="1"/>
    </xf>
    <xf numFmtId="0" fontId="16" fillId="0" borderId="7" xfId="0" applyFont="1" applyBorder="1" applyAlignment="1">
      <alignment horizontal="center" vertical="top"/>
    </xf>
    <xf numFmtId="0" fontId="16" fillId="0" borderId="8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/>
    </xf>
    <xf numFmtId="0" fontId="16" fillId="0" borderId="29" xfId="0" applyFont="1" applyBorder="1" applyAlignment="1">
      <alignment horizontal="center" vertical="top"/>
    </xf>
    <xf numFmtId="43" fontId="25" fillId="0" borderId="14" xfId="0" applyNumberFormat="1" applyFont="1" applyBorder="1" applyAlignment="1">
      <alignment vertical="top"/>
    </xf>
    <xf numFmtId="0" fontId="16" fillId="0" borderId="15" xfId="0" applyFont="1" applyBorder="1" applyAlignment="1">
      <alignment vertical="top"/>
    </xf>
    <xf numFmtId="43" fontId="16" fillId="0" borderId="15" xfId="1" applyFont="1" applyBorder="1" applyAlignment="1">
      <alignment vertical="top"/>
    </xf>
    <xf numFmtId="43" fontId="16" fillId="0" borderId="86" xfId="1" applyFont="1" applyBorder="1" applyAlignment="1">
      <alignment vertical="top"/>
    </xf>
    <xf numFmtId="0" fontId="16" fillId="0" borderId="32" xfId="0" applyFont="1" applyBorder="1" applyAlignment="1">
      <alignment vertical="top"/>
    </xf>
    <xf numFmtId="0" fontId="16" fillId="0" borderId="73" xfId="0" applyFont="1" applyBorder="1" applyAlignment="1">
      <alignment horizontal="center" vertical="top"/>
    </xf>
    <xf numFmtId="43" fontId="25" fillId="0" borderId="72" xfId="0" applyNumberFormat="1" applyFont="1" applyBorder="1" applyAlignment="1">
      <alignment vertical="top"/>
    </xf>
    <xf numFmtId="192" fontId="16" fillId="0" borderId="72" xfId="0" applyNumberFormat="1" applyFont="1" applyBorder="1" applyAlignment="1">
      <alignment vertical="top"/>
    </xf>
    <xf numFmtId="43" fontId="16" fillId="0" borderId="72" xfId="1" applyFont="1" applyBorder="1" applyAlignment="1">
      <alignment vertical="top"/>
    </xf>
    <xf numFmtId="43" fontId="16" fillId="0" borderId="70" xfId="1" applyFont="1" applyBorder="1" applyAlignment="1">
      <alignment vertical="top"/>
    </xf>
    <xf numFmtId="0" fontId="16" fillId="0" borderId="104" xfId="0" applyFont="1" applyBorder="1" applyAlignment="1">
      <alignment vertical="top"/>
    </xf>
    <xf numFmtId="188" fontId="25" fillId="0" borderId="72" xfId="1" applyNumberFormat="1" applyFont="1" applyBorder="1" applyAlignment="1">
      <alignment vertical="top"/>
    </xf>
    <xf numFmtId="0" fontId="16" fillId="0" borderId="72" xfId="0" applyFont="1" applyBorder="1" applyAlignment="1">
      <alignment horizontal="left" vertical="top"/>
    </xf>
    <xf numFmtId="0" fontId="16" fillId="0" borderId="72" xfId="0" applyFont="1" applyBorder="1" applyAlignment="1">
      <alignment vertical="top"/>
    </xf>
    <xf numFmtId="190" fontId="16" fillId="0" borderId="72" xfId="0" applyNumberFormat="1" applyFont="1" applyBorder="1" applyAlignment="1">
      <alignment vertical="top"/>
    </xf>
    <xf numFmtId="0" fontId="16" fillId="0" borderId="73" xfId="0" applyFont="1" applyBorder="1" applyAlignment="1">
      <alignment vertical="top"/>
    </xf>
    <xf numFmtId="0" fontId="16" fillId="0" borderId="91" xfId="0" applyFont="1" applyBorder="1" applyAlignment="1">
      <alignment vertical="top"/>
    </xf>
    <xf numFmtId="0" fontId="16" fillId="0" borderId="89" xfId="0" applyFont="1" applyBorder="1" applyAlignment="1">
      <alignment horizontal="left" vertical="top"/>
    </xf>
    <xf numFmtId="43" fontId="16" fillId="0" borderId="89" xfId="1" applyFont="1" applyBorder="1" applyAlignment="1">
      <alignment vertical="top"/>
    </xf>
    <xf numFmtId="0" fontId="16" fillId="0" borderId="89" xfId="0" applyFont="1" applyBorder="1" applyAlignment="1">
      <alignment vertical="top"/>
    </xf>
    <xf numFmtId="43" fontId="16" fillId="0" borderId="87" xfId="1" applyFont="1" applyBorder="1" applyAlignment="1">
      <alignment vertical="top"/>
    </xf>
    <xf numFmtId="0" fontId="16" fillId="0" borderId="105" xfId="0" applyFont="1" applyBorder="1" applyAlignment="1">
      <alignment vertical="top"/>
    </xf>
    <xf numFmtId="0" fontId="16" fillId="0" borderId="29" xfId="0" applyFont="1" applyBorder="1" applyAlignment="1">
      <alignment vertical="top"/>
    </xf>
    <xf numFmtId="0" fontId="16" fillId="0" borderId="33" xfId="0" applyFont="1" applyBorder="1" applyAlignment="1">
      <alignment vertical="top"/>
    </xf>
    <xf numFmtId="43" fontId="17" fillId="0" borderId="3" xfId="1" applyFont="1" applyBorder="1" applyAlignment="1">
      <alignment vertical="top"/>
    </xf>
    <xf numFmtId="43" fontId="17" fillId="0" borderId="66" xfId="1" applyFont="1" applyBorder="1" applyAlignment="1">
      <alignment vertical="top"/>
    </xf>
    <xf numFmtId="0" fontId="16" fillId="0" borderId="56" xfId="0" applyFont="1" applyBorder="1" applyAlignment="1">
      <alignment vertical="top"/>
    </xf>
    <xf numFmtId="0" fontId="17" fillId="0" borderId="55" xfId="0" applyFont="1" applyBorder="1" applyAlignment="1">
      <alignment horizontal="center" vertical="top"/>
    </xf>
    <xf numFmtId="0" fontId="16" fillId="0" borderId="40" xfId="0" applyFont="1" applyBorder="1" applyAlignment="1">
      <alignment vertical="top"/>
    </xf>
    <xf numFmtId="0" fontId="16" fillId="0" borderId="59" xfId="0" applyFont="1" applyBorder="1" applyAlignment="1">
      <alignment vertical="top"/>
    </xf>
    <xf numFmtId="0" fontId="16" fillId="0" borderId="0" xfId="0" applyFont="1"/>
    <xf numFmtId="43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7" fillId="0" borderId="0" xfId="0" applyFont="1" applyAlignment="1">
      <alignment vertical="center"/>
    </xf>
    <xf numFmtId="2" fontId="16" fillId="5" borderId="0" xfId="0" applyNumberFormat="1" applyFont="1" applyFill="1" applyAlignment="1">
      <alignment horizontal="left" vertical="center" indent="1"/>
    </xf>
    <xf numFmtId="189" fontId="16" fillId="3" borderId="116" xfId="1" applyNumberFormat="1" applyFont="1" applyFill="1" applyBorder="1" applyAlignment="1">
      <alignment horizontal="right" vertical="center"/>
    </xf>
    <xf numFmtId="189" fontId="16" fillId="0" borderId="115" xfId="1" applyNumberFormat="1" applyFont="1" applyFill="1" applyBorder="1" applyAlignment="1">
      <alignment horizontal="right" vertical="center"/>
    </xf>
    <xf numFmtId="189" fontId="16" fillId="3" borderId="115" xfId="1" applyNumberFormat="1" applyFont="1" applyFill="1" applyBorder="1" applyAlignment="1">
      <alignment horizontal="right" vertical="center"/>
    </xf>
    <xf numFmtId="0" fontId="51" fillId="0" borderId="0" xfId="0" applyFont="1" applyAlignment="1">
      <alignment vertical="center" wrapText="1"/>
    </xf>
    <xf numFmtId="187" fontId="18" fillId="0" borderId="0" xfId="0" applyNumberFormat="1" applyFont="1" applyAlignment="1">
      <alignment horizontal="center"/>
    </xf>
    <xf numFmtId="2" fontId="18" fillId="0" borderId="48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87" fontId="18" fillId="0" borderId="0" xfId="0" applyNumberFormat="1" applyFont="1"/>
    <xf numFmtId="2" fontId="18" fillId="0" borderId="23" xfId="0" applyNumberFormat="1" applyFont="1" applyBorder="1" applyAlignment="1">
      <alignment horizontal="center"/>
    </xf>
    <xf numFmtId="0" fontId="18" fillId="11" borderId="0" xfId="0" applyFont="1" applyFill="1"/>
    <xf numFmtId="187" fontId="18" fillId="0" borderId="10" xfId="0" applyNumberFormat="1" applyFont="1" applyBorder="1" applyAlignment="1">
      <alignment horizontal="center"/>
    </xf>
    <xf numFmtId="187" fontId="18" fillId="0" borderId="1" xfId="0" applyNumberFormat="1" applyFont="1" applyBorder="1" applyAlignment="1">
      <alignment horizontal="center"/>
    </xf>
    <xf numFmtId="2" fontId="18" fillId="0" borderId="13" xfId="0" applyNumberFormat="1" applyFont="1" applyBorder="1" applyAlignment="1">
      <alignment vertical="center" wrapText="1"/>
    </xf>
    <xf numFmtId="200" fontId="18" fillId="10" borderId="1" xfId="0" applyNumberFormat="1" applyFont="1" applyFill="1" applyBorder="1"/>
    <xf numFmtId="2" fontId="18" fillId="0" borderId="13" xfId="0" applyNumberFormat="1" applyFont="1" applyBorder="1"/>
    <xf numFmtId="2" fontId="16" fillId="5" borderId="0" xfId="0" applyNumberFormat="1" applyFont="1" applyFill="1" applyAlignment="1">
      <alignment vertical="center"/>
    </xf>
    <xf numFmtId="190" fontId="16" fillId="0" borderId="0" xfId="0" applyNumberFormat="1" applyFont="1"/>
    <xf numFmtId="0" fontId="19" fillId="2" borderId="0" xfId="0" applyFont="1" applyFill="1" applyAlignment="1">
      <alignment horizontal="left" vertical="top"/>
    </xf>
    <xf numFmtId="0" fontId="18" fillId="0" borderId="0" xfId="0" applyFont="1" applyAlignment="1">
      <alignment horizontal="left" vertical="top"/>
    </xf>
    <xf numFmtId="187" fontId="25" fillId="0" borderId="0" xfId="0" applyNumberFormat="1" applyFont="1" applyAlignment="1">
      <alignment vertical="top"/>
    </xf>
    <xf numFmtId="0" fontId="15" fillId="2" borderId="93" xfId="0" applyFont="1" applyFill="1" applyBorder="1" applyAlignment="1" applyProtection="1">
      <alignment horizontal="center" vertical="center"/>
      <protection hidden="1"/>
    </xf>
    <xf numFmtId="0" fontId="15" fillId="2" borderId="94" xfId="0" applyFont="1" applyFill="1" applyBorder="1" applyAlignment="1" applyProtection="1">
      <alignment horizontal="center" vertical="center"/>
      <protection hidden="1"/>
    </xf>
    <xf numFmtId="0" fontId="15" fillId="2" borderId="94" xfId="0" applyFont="1" applyFill="1" applyBorder="1" applyAlignment="1" applyProtection="1">
      <alignment horizontal="center" vertical="center" wrapText="1"/>
      <protection hidden="1"/>
    </xf>
    <xf numFmtId="0" fontId="15" fillId="2" borderId="95" xfId="0" applyFont="1" applyFill="1" applyBorder="1" applyAlignment="1" applyProtection="1">
      <alignment horizontal="center" vertical="center" wrapText="1"/>
      <protection hidden="1"/>
    </xf>
    <xf numFmtId="0" fontId="14" fillId="2" borderId="29" xfId="0" applyFont="1" applyFill="1" applyBorder="1" applyAlignment="1">
      <alignment horizontal="center" vertical="top"/>
    </xf>
    <xf numFmtId="49" fontId="49" fillId="0" borderId="109" xfId="0" applyNumberFormat="1" applyFont="1" applyBorder="1" applyAlignment="1">
      <alignment horizontal="left" vertical="top" wrapText="1"/>
    </xf>
    <xf numFmtId="0" fontId="14" fillId="2" borderId="72" xfId="0" applyFont="1" applyFill="1" applyBorder="1" applyAlignment="1">
      <alignment horizontal="center" vertical="top"/>
    </xf>
    <xf numFmtId="43" fontId="14" fillId="2" borderId="72" xfId="1" applyFont="1" applyFill="1" applyBorder="1" applyAlignment="1">
      <alignment vertical="top"/>
    </xf>
    <xf numFmtId="43" fontId="14" fillId="2" borderId="72" xfId="0" applyNumberFormat="1" applyFont="1" applyFill="1" applyBorder="1" applyAlignment="1">
      <alignment vertical="top"/>
    </xf>
    <xf numFmtId="192" fontId="14" fillId="2" borderId="72" xfId="0" applyNumberFormat="1" applyFont="1" applyFill="1" applyBorder="1" applyAlignment="1">
      <alignment horizontal="center" vertical="top"/>
    </xf>
    <xf numFmtId="199" fontId="14" fillId="2" borderId="74" xfId="0" applyNumberFormat="1" applyFont="1" applyFill="1" applyBorder="1" applyAlignment="1">
      <alignment horizontal="center" vertical="top"/>
    </xf>
    <xf numFmtId="0" fontId="14" fillId="2" borderId="73" xfId="0" applyFont="1" applyFill="1" applyBorder="1" applyAlignment="1">
      <alignment horizontal="center" vertical="top"/>
    </xf>
    <xf numFmtId="49" fontId="22" fillId="9" borderId="114" xfId="0" applyNumberFormat="1" applyFont="1" applyFill="1" applyBorder="1" applyAlignment="1">
      <alignment horizontal="left" vertical="top" wrapText="1"/>
    </xf>
    <xf numFmtId="195" fontId="14" fillId="2" borderId="74" xfId="0" applyNumberFormat="1" applyFont="1" applyFill="1" applyBorder="1" applyAlignment="1">
      <alignment horizontal="center" vertical="top"/>
    </xf>
    <xf numFmtId="0" fontId="14" fillId="2" borderId="91" xfId="0" applyFont="1" applyFill="1" applyBorder="1" applyAlignment="1">
      <alignment horizontal="center" vertical="top"/>
    </xf>
    <xf numFmtId="49" fontId="22" fillId="9" borderId="111" xfId="0" applyNumberFormat="1" applyFont="1" applyFill="1" applyBorder="1" applyAlignment="1">
      <alignment horizontal="left" vertical="top" wrapText="1"/>
    </xf>
    <xf numFmtId="0" fontId="14" fillId="2" borderId="89" xfId="0" applyFont="1" applyFill="1" applyBorder="1" applyAlignment="1">
      <alignment horizontal="center" vertical="top"/>
    </xf>
    <xf numFmtId="43" fontId="14" fillId="2" borderId="89" xfId="1" applyFont="1" applyFill="1" applyBorder="1" applyAlignment="1">
      <alignment vertical="top"/>
    </xf>
    <xf numFmtId="43" fontId="14" fillId="2" borderId="89" xfId="0" applyNumberFormat="1" applyFont="1" applyFill="1" applyBorder="1" applyAlignment="1">
      <alignment vertical="top"/>
    </xf>
    <xf numFmtId="192" fontId="14" fillId="2" borderId="89" xfId="0" applyNumberFormat="1" applyFont="1" applyFill="1" applyBorder="1" applyAlignment="1">
      <alignment horizontal="center" vertical="top"/>
    </xf>
    <xf numFmtId="195" fontId="14" fillId="2" borderId="90" xfId="0" applyNumberFormat="1" applyFont="1" applyFill="1" applyBorder="1" applyAlignment="1">
      <alignment horizontal="center" vertical="top"/>
    </xf>
    <xf numFmtId="49" fontId="49" fillId="0" borderId="110" xfId="0" applyNumberFormat="1" applyFont="1" applyBorder="1" applyAlignment="1">
      <alignment horizontal="left" vertical="top" wrapText="1"/>
    </xf>
    <xf numFmtId="0" fontId="14" fillId="2" borderId="79" xfId="0" applyFont="1" applyFill="1" applyBorder="1" applyAlignment="1">
      <alignment horizontal="center" vertical="top"/>
    </xf>
    <xf numFmtId="43" fontId="14" fillId="2" borderId="79" xfId="1" applyFont="1" applyFill="1" applyBorder="1" applyAlignment="1">
      <alignment vertical="top"/>
    </xf>
    <xf numFmtId="43" fontId="14" fillId="2" borderId="79" xfId="0" applyNumberFormat="1" applyFont="1" applyFill="1" applyBorder="1" applyAlignment="1">
      <alignment vertical="top"/>
    </xf>
    <xf numFmtId="192" fontId="14" fillId="2" borderId="79" xfId="0" applyNumberFormat="1" applyFont="1" applyFill="1" applyBorder="1" applyAlignment="1">
      <alignment horizontal="center" vertical="top"/>
    </xf>
    <xf numFmtId="199" fontId="14" fillId="2" borderId="80" xfId="0" applyNumberFormat="1" applyFont="1" applyFill="1" applyBorder="1" applyAlignment="1">
      <alignment horizontal="center" vertical="top"/>
    </xf>
    <xf numFmtId="49" fontId="49" fillId="9" borderId="114" xfId="0" applyNumberFormat="1" applyFont="1" applyFill="1" applyBorder="1" applyAlignment="1">
      <alignment horizontal="left" vertical="top" wrapText="1"/>
    </xf>
    <xf numFmtId="0" fontId="14" fillId="2" borderId="112" xfId="0" applyFont="1" applyFill="1" applyBorder="1" applyAlignment="1">
      <alignment horizontal="center" vertical="top"/>
    </xf>
    <xf numFmtId="49" fontId="22" fillId="9" borderId="19" xfId="0" applyNumberFormat="1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center" vertical="top"/>
    </xf>
    <xf numFmtId="43" fontId="14" fillId="2" borderId="10" xfId="1" applyFont="1" applyFill="1" applyBorder="1" applyAlignment="1">
      <alignment vertical="top"/>
    </xf>
    <xf numFmtId="43" fontId="14" fillId="2" borderId="10" xfId="0" applyNumberFormat="1" applyFont="1" applyFill="1" applyBorder="1" applyAlignment="1">
      <alignment vertical="top"/>
    </xf>
    <xf numFmtId="192" fontId="14" fillId="2" borderId="10" xfId="0" applyNumberFormat="1" applyFont="1" applyFill="1" applyBorder="1" applyAlignment="1">
      <alignment horizontal="center" vertical="top"/>
    </xf>
    <xf numFmtId="195" fontId="14" fillId="2" borderId="30" xfId="0" applyNumberFormat="1" applyFont="1" applyFill="1" applyBorder="1" applyAlignment="1">
      <alignment horizontal="center" vertical="top"/>
    </xf>
    <xf numFmtId="0" fontId="14" fillId="2" borderId="96" xfId="0" applyFont="1" applyFill="1" applyBorder="1" applyAlignment="1">
      <alignment horizontal="center" vertical="top"/>
    </xf>
    <xf numFmtId="49" fontId="22" fillId="0" borderId="97" xfId="0" applyNumberFormat="1" applyFont="1" applyBorder="1" applyAlignment="1">
      <alignment horizontal="left" vertical="top" wrapText="1"/>
    </xf>
    <xf numFmtId="0" fontId="14" fillId="2" borderId="98" xfId="0" applyFont="1" applyFill="1" applyBorder="1" applyAlignment="1">
      <alignment horizontal="center" vertical="top"/>
    </xf>
    <xf numFmtId="43" fontId="14" fillId="2" borderId="98" xfId="1" applyFont="1" applyFill="1" applyBorder="1" applyAlignment="1">
      <alignment vertical="top"/>
    </xf>
    <xf numFmtId="2" fontId="14" fillId="2" borderId="98" xfId="0" applyNumberFormat="1" applyFont="1" applyFill="1" applyBorder="1" applyAlignment="1">
      <alignment vertical="top"/>
    </xf>
    <xf numFmtId="43" fontId="14" fillId="2" borderId="98" xfId="0" applyNumberFormat="1" applyFont="1" applyFill="1" applyBorder="1" applyAlignment="1">
      <alignment vertical="top"/>
    </xf>
    <xf numFmtId="192" fontId="14" fillId="2" borderId="98" xfId="0" applyNumberFormat="1" applyFont="1" applyFill="1" applyBorder="1" applyAlignment="1">
      <alignment horizontal="center" vertical="top"/>
    </xf>
    <xf numFmtId="189" fontId="14" fillId="2" borderId="98" xfId="0" applyNumberFormat="1" applyFont="1" applyFill="1" applyBorder="1" applyAlignment="1">
      <alignment vertical="top"/>
    </xf>
    <xf numFmtId="195" fontId="14" fillId="2" borderId="99" xfId="0" applyNumberFormat="1" applyFont="1" applyFill="1" applyBorder="1" applyAlignment="1">
      <alignment horizontal="center" vertical="top"/>
    </xf>
    <xf numFmtId="0" fontId="14" fillId="2" borderId="43" xfId="0" applyFont="1" applyFill="1" applyBorder="1" applyAlignment="1">
      <alignment horizontal="center" vertical="top"/>
    </xf>
    <xf numFmtId="49" fontId="22" fillId="9" borderId="58" xfId="0" applyNumberFormat="1" applyFont="1" applyFill="1" applyBorder="1" applyAlignment="1">
      <alignment horizontal="left" vertical="top" wrapText="1"/>
    </xf>
    <xf numFmtId="0" fontId="14" fillId="2" borderId="45" xfId="0" applyFont="1" applyFill="1" applyBorder="1" applyAlignment="1">
      <alignment horizontal="center" vertical="top"/>
    </xf>
    <xf numFmtId="43" fontId="14" fillId="2" borderId="45" xfId="1" applyFont="1" applyFill="1" applyBorder="1" applyAlignment="1">
      <alignment vertical="top"/>
    </xf>
    <xf numFmtId="43" fontId="14" fillId="2" borderId="45" xfId="0" applyNumberFormat="1" applyFont="1" applyFill="1" applyBorder="1" applyAlignment="1">
      <alignment vertical="top"/>
    </xf>
    <xf numFmtId="192" fontId="14" fillId="2" borderId="45" xfId="0" applyNumberFormat="1" applyFont="1" applyFill="1" applyBorder="1" applyAlignment="1">
      <alignment horizontal="center" vertical="top"/>
    </xf>
    <xf numFmtId="195" fontId="14" fillId="2" borderId="117" xfId="0" applyNumberFormat="1" applyFont="1" applyFill="1" applyBorder="1" applyAlignment="1">
      <alignment horizontal="center" vertical="top"/>
    </xf>
    <xf numFmtId="43" fontId="14" fillId="2" borderId="0" xfId="0" applyNumberFormat="1" applyFont="1" applyFill="1" applyAlignment="1">
      <alignment vertical="top"/>
    </xf>
    <xf numFmtId="43" fontId="14" fillId="2" borderId="46" xfId="0" applyNumberFormat="1" applyFont="1" applyFill="1" applyBorder="1" applyAlignment="1">
      <alignment horizontal="right" vertical="top"/>
    </xf>
    <xf numFmtId="43" fontId="14" fillId="0" borderId="57" xfId="1" applyFont="1" applyFill="1" applyBorder="1" applyAlignment="1">
      <alignment horizontal="center" vertical="top"/>
    </xf>
    <xf numFmtId="43" fontId="14" fillId="2" borderId="0" xfId="0" applyNumberFormat="1" applyFont="1" applyFill="1" applyAlignment="1">
      <alignment horizontal="right" vertical="top"/>
    </xf>
    <xf numFmtId="43" fontId="14" fillId="0" borderId="62" xfId="1" applyFont="1" applyFill="1" applyBorder="1" applyAlignment="1">
      <alignment horizontal="center" vertical="top"/>
    </xf>
    <xf numFmtId="43" fontId="14" fillId="0" borderId="0" xfId="1" applyFont="1" applyFill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3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top"/>
    </xf>
    <xf numFmtId="0" fontId="14" fillId="2" borderId="58" xfId="0" applyFont="1" applyFill="1" applyBorder="1" applyAlignment="1">
      <alignment horizontal="center" vertical="top"/>
    </xf>
    <xf numFmtId="43" fontId="14" fillId="2" borderId="20" xfId="1" applyFont="1" applyFill="1" applyBorder="1" applyAlignment="1" applyProtection="1">
      <alignment horizontal="center" vertical="top"/>
      <protection hidden="1"/>
    </xf>
    <xf numFmtId="43" fontId="14" fillId="2" borderId="22" xfId="1" applyFont="1" applyFill="1" applyBorder="1" applyAlignment="1" applyProtection="1">
      <alignment horizontal="center" vertical="top"/>
      <protection hidden="1"/>
    </xf>
    <xf numFmtId="0" fontId="22" fillId="0" borderId="20" xfId="0" applyFont="1" applyBorder="1" applyAlignment="1">
      <alignment horizontal="center" vertical="top"/>
    </xf>
    <xf numFmtId="0" fontId="22" fillId="0" borderId="22" xfId="0" applyFont="1" applyBorder="1" applyAlignment="1">
      <alignment horizontal="center" vertical="top"/>
    </xf>
    <xf numFmtId="0" fontId="50" fillId="0" borderId="20" xfId="0" applyFont="1" applyBorder="1" applyAlignment="1">
      <alignment horizontal="center" vertical="top"/>
    </xf>
    <xf numFmtId="0" fontId="50" fillId="0" borderId="22" xfId="0" applyFont="1" applyBorder="1" applyAlignment="1">
      <alignment horizontal="center" vertical="top"/>
    </xf>
    <xf numFmtId="192" fontId="50" fillId="0" borderId="20" xfId="0" applyNumberFormat="1" applyFont="1" applyBorder="1" applyAlignment="1">
      <alignment horizontal="center" vertical="top"/>
    </xf>
    <xf numFmtId="192" fontId="50" fillId="0" borderId="22" xfId="0" applyNumberFormat="1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16" fillId="0" borderId="77" xfId="0" applyFont="1" applyBorder="1" applyAlignment="1">
      <alignment horizontal="left" vertical="top"/>
    </xf>
    <xf numFmtId="0" fontId="16" fillId="0" borderId="78" xfId="0" applyFont="1" applyBorder="1" applyAlignment="1">
      <alignment horizontal="left" vertical="top"/>
    </xf>
    <xf numFmtId="0" fontId="17" fillId="0" borderId="11" xfId="0" applyFont="1" applyBorder="1" applyAlignment="1">
      <alignment horizontal="center" vertical="top"/>
    </xf>
    <xf numFmtId="0" fontId="17" fillId="0" borderId="54" xfId="0" applyFont="1" applyBorder="1" applyAlignment="1">
      <alignment horizontal="center" vertical="top"/>
    </xf>
    <xf numFmtId="0" fontId="17" fillId="0" borderId="12" xfId="0" applyFont="1" applyBorder="1" applyAlignment="1">
      <alignment horizontal="center" vertical="top"/>
    </xf>
    <xf numFmtId="0" fontId="16" fillId="0" borderId="106" xfId="0" applyFont="1" applyBorder="1" applyAlignment="1">
      <alignment horizontal="left" vertical="top"/>
    </xf>
    <xf numFmtId="0" fontId="16" fillId="0" borderId="107" xfId="0" applyFont="1" applyBorder="1" applyAlignment="1">
      <alignment horizontal="left" vertical="top"/>
    </xf>
    <xf numFmtId="0" fontId="16" fillId="0" borderId="86" xfId="0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46" xfId="0" applyFont="1" applyBorder="1" applyAlignment="1">
      <alignment horizontal="center" vertical="top"/>
    </xf>
    <xf numFmtId="0" fontId="16" fillId="0" borderId="70" xfId="0" applyFont="1" applyBorder="1" applyAlignment="1">
      <alignment horizontal="left" vertical="top"/>
    </xf>
    <xf numFmtId="0" fontId="16" fillId="0" borderId="71" xfId="0" applyFont="1" applyBorder="1" applyAlignment="1">
      <alignment horizontal="left" vertical="top"/>
    </xf>
    <xf numFmtId="0" fontId="17" fillId="0" borderId="2" xfId="0" applyFont="1" applyBorder="1" applyAlignment="1">
      <alignment horizontal="center" vertical="top"/>
    </xf>
    <xf numFmtId="0" fontId="17" fillId="0" borderId="43" xfId="0" applyFont="1" applyBorder="1" applyAlignment="1">
      <alignment horizontal="center" vertical="top"/>
    </xf>
    <xf numFmtId="0" fontId="16" fillId="0" borderId="63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48" xfId="0" applyFont="1" applyBorder="1" applyAlignment="1">
      <alignment horizontal="center" vertical="top" wrapText="1"/>
    </xf>
    <xf numFmtId="0" fontId="16" fillId="0" borderId="47" xfId="0" applyFont="1" applyBorder="1" applyAlignment="1">
      <alignment horizontal="center" vertical="top" wrapText="1"/>
    </xf>
    <xf numFmtId="0" fontId="17" fillId="0" borderId="48" xfId="0" applyFont="1" applyBorder="1" applyAlignment="1">
      <alignment horizontal="center" vertical="top"/>
    </xf>
    <xf numFmtId="0" fontId="17" fillId="0" borderId="55" xfId="0" applyFont="1" applyBorder="1" applyAlignment="1">
      <alignment horizontal="center" vertical="top"/>
    </xf>
    <xf numFmtId="0" fontId="17" fillId="0" borderId="47" xfId="0" applyFont="1" applyBorder="1" applyAlignment="1">
      <alignment horizontal="center" vertical="top"/>
    </xf>
    <xf numFmtId="0" fontId="16" fillId="0" borderId="63" xfId="0" applyFont="1" applyBorder="1" applyAlignment="1">
      <alignment horizontal="center" vertical="top"/>
    </xf>
    <xf numFmtId="0" fontId="16" fillId="0" borderId="61" xfId="0" applyFont="1" applyBorder="1" applyAlignment="1">
      <alignment horizontal="center" vertical="top"/>
    </xf>
    <xf numFmtId="0" fontId="16" fillId="0" borderId="66" xfId="0" applyFont="1" applyBorder="1" applyAlignment="1">
      <alignment horizontal="left" vertical="top"/>
    </xf>
    <xf numFmtId="0" fontId="16" fillId="0" borderId="67" xfId="0" applyFont="1" applyBorder="1" applyAlignment="1">
      <alignment horizontal="left" vertical="top"/>
    </xf>
    <xf numFmtId="0" fontId="14" fillId="3" borderId="0" xfId="0" applyFont="1" applyFill="1" applyAlignment="1">
      <alignment horizontal="left" vertical="top" wrapText="1"/>
    </xf>
    <xf numFmtId="0" fontId="16" fillId="0" borderId="58" xfId="0" applyFont="1" applyBorder="1" applyAlignment="1">
      <alignment horizontal="right" vertical="top"/>
    </xf>
    <xf numFmtId="0" fontId="23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horizontal="left" vertical="top" wrapText="1"/>
    </xf>
    <xf numFmtId="0" fontId="16" fillId="0" borderId="60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61" xfId="0" applyFont="1" applyFill="1" applyBorder="1" applyAlignment="1">
      <alignment horizontal="center" vertical="center"/>
    </xf>
    <xf numFmtId="0" fontId="16" fillId="3" borderId="63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61" xfId="0" applyFont="1" applyFill="1" applyBorder="1" applyAlignment="1">
      <alignment horizontal="center" vertical="center"/>
    </xf>
    <xf numFmtId="0" fontId="16" fillId="3" borderId="87" xfId="0" applyFont="1" applyFill="1" applyBorder="1" applyAlignment="1">
      <alignment horizontal="left" vertical="center"/>
    </xf>
    <xf numFmtId="0" fontId="16" fillId="3" borderId="88" xfId="0" applyFont="1" applyFill="1" applyBorder="1" applyAlignment="1">
      <alignment horizontal="left" vertical="center"/>
    </xf>
    <xf numFmtId="0" fontId="16" fillId="3" borderId="77" xfId="0" applyFont="1" applyFill="1" applyBorder="1" applyAlignment="1">
      <alignment horizontal="left" vertical="center"/>
    </xf>
    <xf numFmtId="0" fontId="16" fillId="3" borderId="78" xfId="0" applyFont="1" applyFill="1" applyBorder="1" applyAlignment="1">
      <alignment horizontal="left" vertical="center"/>
    </xf>
    <xf numFmtId="0" fontId="16" fillId="3" borderId="87" xfId="0" applyFont="1" applyFill="1" applyBorder="1" applyAlignment="1">
      <alignment horizontal="left" vertical="center" wrapText="1"/>
    </xf>
    <xf numFmtId="0" fontId="16" fillId="3" borderId="88" xfId="0" applyFont="1" applyFill="1" applyBorder="1" applyAlignment="1">
      <alignment horizontal="left" vertical="center" wrapText="1"/>
    </xf>
    <xf numFmtId="0" fontId="16" fillId="3" borderId="70" xfId="0" applyFont="1" applyFill="1" applyBorder="1" applyAlignment="1">
      <alignment horizontal="left" vertical="center" wrapText="1"/>
    </xf>
    <xf numFmtId="0" fontId="16" fillId="3" borderId="71" xfId="0" applyFont="1" applyFill="1" applyBorder="1" applyAlignment="1">
      <alignment horizontal="left" vertical="center" wrapText="1"/>
    </xf>
    <xf numFmtId="0" fontId="16" fillId="3" borderId="23" xfId="0" applyFont="1" applyFill="1" applyBorder="1" applyAlignment="1">
      <alignment horizontal="left" vertical="center"/>
    </xf>
    <xf numFmtId="0" fontId="16" fillId="3" borderId="25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 wrapText="1"/>
    </xf>
    <xf numFmtId="0" fontId="16" fillId="3" borderId="51" xfId="0" applyFont="1" applyFill="1" applyBorder="1" applyAlignment="1">
      <alignment horizontal="center" vertical="center"/>
    </xf>
    <xf numFmtId="0" fontId="16" fillId="3" borderId="64" xfId="0" applyFont="1" applyFill="1" applyBorder="1" applyAlignment="1">
      <alignment horizontal="center" vertical="center"/>
    </xf>
    <xf numFmtId="0" fontId="16" fillId="3" borderId="52" xfId="0" applyFont="1" applyFill="1" applyBorder="1" applyAlignment="1">
      <alignment horizontal="center" vertical="center"/>
    </xf>
    <xf numFmtId="0" fontId="16" fillId="3" borderId="65" xfId="0" applyFont="1" applyFill="1" applyBorder="1" applyAlignment="1">
      <alignment horizontal="center" vertical="center"/>
    </xf>
    <xf numFmtId="43" fontId="16" fillId="3" borderId="52" xfId="1" applyFont="1" applyFill="1" applyBorder="1" applyAlignment="1">
      <alignment horizontal="center" vertical="center"/>
    </xf>
    <xf numFmtId="43" fontId="16" fillId="3" borderId="65" xfId="1" applyFont="1" applyFill="1" applyBorder="1" applyAlignment="1">
      <alignment horizontal="center" vertical="center"/>
    </xf>
    <xf numFmtId="0" fontId="16" fillId="3" borderId="66" xfId="0" applyFont="1" applyFill="1" applyBorder="1" applyAlignment="1">
      <alignment horizontal="center" vertical="center"/>
    </xf>
    <xf numFmtId="0" fontId="16" fillId="3" borderId="67" xfId="0" applyFont="1" applyFill="1" applyBorder="1" applyAlignment="1">
      <alignment horizontal="center" vertical="center"/>
    </xf>
    <xf numFmtId="0" fontId="16" fillId="3" borderId="68" xfId="0" applyFont="1" applyFill="1" applyBorder="1" applyAlignment="1">
      <alignment horizontal="center" vertical="center"/>
    </xf>
    <xf numFmtId="0" fontId="16" fillId="3" borderId="69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/>
    </xf>
    <xf numFmtId="0" fontId="8" fillId="8" borderId="0" xfId="0" applyFont="1" applyFill="1" applyAlignment="1">
      <alignment horizontal="right"/>
    </xf>
    <xf numFmtId="0" fontId="7" fillId="8" borderId="0" xfId="0" applyFont="1" applyFill="1" applyAlignment="1">
      <alignment horizontal="center"/>
    </xf>
    <xf numFmtId="0" fontId="12" fillId="8" borderId="0" xfId="8" applyFont="1" applyFill="1" applyAlignment="1">
      <alignment horizontal="left"/>
    </xf>
    <xf numFmtId="0" fontId="8" fillId="8" borderId="0" xfId="8" applyFont="1" applyFill="1" applyAlignment="1">
      <alignment horizontal="left"/>
    </xf>
    <xf numFmtId="2" fontId="7" fillId="8" borderId="0" xfId="8" applyNumberFormat="1" applyFont="1" applyFill="1" applyAlignment="1">
      <alignment horizontal="center"/>
    </xf>
    <xf numFmtId="0" fontId="7" fillId="8" borderId="0" xfId="8" applyFont="1" applyFill="1" applyAlignment="1">
      <alignment horizontal="center"/>
    </xf>
    <xf numFmtId="43" fontId="7" fillId="8" borderId="0" xfId="9" applyFont="1" applyFill="1" applyAlignment="1">
      <alignment horizontal="center"/>
    </xf>
    <xf numFmtId="0" fontId="7" fillId="8" borderId="0" xfId="8" applyFont="1" applyFill="1" applyAlignment="1">
      <alignment horizontal="left"/>
    </xf>
    <xf numFmtId="0" fontId="7" fillId="8" borderId="0" xfId="8" applyFont="1" applyFill="1" applyAlignment="1">
      <alignment horizontal="right"/>
    </xf>
    <xf numFmtId="0" fontId="8" fillId="8" borderId="0" xfId="8" applyFont="1" applyFill="1" applyAlignment="1">
      <alignment horizontal="center"/>
    </xf>
    <xf numFmtId="43" fontId="8" fillId="8" borderId="0" xfId="9" applyFont="1" applyFill="1" applyAlignment="1">
      <alignment horizontal="center"/>
    </xf>
    <xf numFmtId="0" fontId="3" fillId="8" borderId="0" xfId="8" applyFill="1" applyAlignment="1">
      <alignment horizontal="left"/>
    </xf>
    <xf numFmtId="189" fontId="8" fillId="8" borderId="0" xfId="9" applyNumberFormat="1" applyFont="1" applyFill="1" applyAlignment="1">
      <alignment horizontal="center"/>
    </xf>
    <xf numFmtId="0" fontId="8" fillId="8" borderId="0" xfId="8" quotePrefix="1" applyFont="1" applyFill="1" applyAlignment="1">
      <alignment horizontal="left"/>
    </xf>
    <xf numFmtId="43" fontId="8" fillId="8" borderId="0" xfId="9" applyFont="1" applyFill="1" applyAlignment="1">
      <alignment horizontal="left"/>
    </xf>
    <xf numFmtId="197" fontId="8" fillId="8" borderId="0" xfId="8" applyNumberFormat="1" applyFont="1" applyFill="1" applyAlignment="1">
      <alignment horizontal="center"/>
    </xf>
    <xf numFmtId="39" fontId="7" fillId="8" borderId="0" xfId="8" applyNumberFormat="1" applyFont="1" applyFill="1" applyAlignment="1">
      <alignment horizontal="left"/>
    </xf>
    <xf numFmtId="43" fontId="11" fillId="8" borderId="0" xfId="9" applyFont="1" applyFill="1" applyAlignment="1">
      <alignment horizontal="center"/>
    </xf>
    <xf numFmtId="0" fontId="8" fillId="8" borderId="0" xfId="8" applyFont="1" applyFill="1" applyAlignment="1">
      <alignment horizontal="right"/>
    </xf>
    <xf numFmtId="43" fontId="9" fillId="8" borderId="0" xfId="9" applyFont="1" applyFill="1" applyAlignment="1">
      <alignment horizontal="center"/>
    </xf>
    <xf numFmtId="43" fontId="11" fillId="8" borderId="0" xfId="9" applyFont="1" applyFill="1" applyBorder="1" applyAlignment="1">
      <alignment horizontal="center"/>
    </xf>
    <xf numFmtId="1" fontId="8" fillId="8" borderId="0" xfId="8" applyNumberFormat="1" applyFont="1" applyFill="1" applyAlignment="1">
      <alignment horizontal="center"/>
    </xf>
    <xf numFmtId="198" fontId="8" fillId="8" borderId="0" xfId="9" applyNumberFormat="1" applyFont="1" applyFill="1" applyAlignment="1">
      <alignment horizontal="center"/>
    </xf>
    <xf numFmtId="2" fontId="8" fillId="8" borderId="0" xfId="8" applyNumberFormat="1" applyFont="1" applyFill="1" applyAlignment="1">
      <alignment horizontal="center"/>
    </xf>
    <xf numFmtId="197" fontId="8" fillId="8" borderId="0" xfId="8" quotePrefix="1" applyNumberFormat="1" applyFont="1" applyFill="1" applyAlignment="1">
      <alignment horizontal="center"/>
    </xf>
    <xf numFmtId="43" fontId="13" fillId="8" borderId="0" xfId="9" applyFont="1" applyFill="1" applyAlignment="1">
      <alignment horizontal="center"/>
    </xf>
    <xf numFmtId="192" fontId="8" fillId="8" borderId="0" xfId="8" applyNumberFormat="1" applyFont="1" applyFill="1" applyAlignment="1">
      <alignment horizontal="center"/>
    </xf>
    <xf numFmtId="197" fontId="9" fillId="8" borderId="0" xfId="8" applyNumberFormat="1" applyFont="1" applyFill="1" applyAlignment="1">
      <alignment horizontal="center"/>
    </xf>
    <xf numFmtId="43" fontId="7" fillId="8" borderId="0" xfId="9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44" fillId="0" borderId="20" xfId="4" applyFont="1" applyBorder="1" applyAlignment="1">
      <alignment horizontal="center"/>
    </xf>
    <xf numFmtId="0" fontId="44" fillId="0" borderId="21" xfId="4" applyFont="1" applyBorder="1" applyAlignment="1">
      <alignment horizontal="center"/>
    </xf>
    <xf numFmtId="0" fontId="44" fillId="0" borderId="22" xfId="4" applyFont="1" applyBorder="1" applyAlignment="1">
      <alignment horizontal="center"/>
    </xf>
    <xf numFmtId="0" fontId="34" fillId="0" borderId="0" xfId="0" applyFont="1" applyAlignment="1">
      <alignment horizontal="center"/>
    </xf>
    <xf numFmtId="0" fontId="44" fillId="0" borderId="1" xfId="4" applyFont="1" applyBorder="1" applyAlignment="1">
      <alignment horizontal="center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left" wrapText="1"/>
    </xf>
    <xf numFmtId="0" fontId="18" fillId="0" borderId="22" xfId="0" applyFont="1" applyBorder="1" applyAlignment="1">
      <alignment horizontal="left" wrapText="1"/>
    </xf>
    <xf numFmtId="0" fontId="18" fillId="0" borderId="29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43" fontId="46" fillId="0" borderId="15" xfId="0" applyNumberFormat="1" applyFont="1" applyBorder="1" applyAlignment="1">
      <alignment horizontal="center" vertical="center"/>
    </xf>
    <xf numFmtId="0" fontId="46" fillId="0" borderId="4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2" fontId="46" fillId="0" borderId="46" xfId="0" applyNumberFormat="1" applyFont="1" applyBorder="1" applyAlignment="1">
      <alignment horizontal="center" vertical="center"/>
    </xf>
    <xf numFmtId="0" fontId="46" fillId="0" borderId="44" xfId="0" applyFont="1" applyBorder="1" applyAlignment="1">
      <alignment horizontal="center" vertical="center"/>
    </xf>
    <xf numFmtId="0" fontId="44" fillId="2" borderId="4" xfId="4" applyFont="1" applyFill="1" applyBorder="1" applyAlignment="1">
      <alignment horizontal="center" vertical="center"/>
    </xf>
    <xf numFmtId="0" fontId="44" fillId="2" borderId="5" xfId="4" applyFont="1" applyFill="1" applyBorder="1" applyAlignment="1">
      <alignment horizontal="center" vertical="center"/>
    </xf>
    <xf numFmtId="0" fontId="44" fillId="2" borderId="6" xfId="4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27" xfId="0" applyFont="1" applyBorder="1" applyAlignment="1">
      <alignment horizontal="center" wrapText="1"/>
    </xf>
    <xf numFmtId="0" fontId="18" fillId="0" borderId="37" xfId="0" applyFont="1" applyBorder="1" applyAlignment="1">
      <alignment horizontal="center" wrapText="1"/>
    </xf>
  </cellXfs>
  <cellStyles count="10">
    <cellStyle name="Normal 2" xfId="2" xr:uid="{00000000-0005-0000-0000-000000000000}"/>
    <cellStyle name="เครื่องหมายจุลภาค 2 6" xfId="6" xr:uid="{00000000-0005-0000-0000-000002000000}"/>
    <cellStyle name="เครื่องหมายจุลภาค_ข้อมูลupdate" xfId="9" xr:uid="{00000000-0005-0000-0000-000003000000}"/>
    <cellStyle name="จุลภาค" xfId="1" builtinId="3"/>
    <cellStyle name="ปกติ" xfId="0" builtinId="0"/>
    <cellStyle name="ปกติ 2" xfId="4" xr:uid="{00000000-0005-0000-0000-000005000000}"/>
    <cellStyle name="ปกติ 2 4" xfId="5" xr:uid="{00000000-0005-0000-0000-000006000000}"/>
    <cellStyle name="ปกติ 5" xfId="3" xr:uid="{00000000-0005-0000-0000-000007000000}"/>
    <cellStyle name="ปกติ 7" xfId="7" xr:uid="{00000000-0005-0000-0000-000008000000}"/>
    <cellStyle name="ปกติ_ข้อมูลupdate" xfId="8" xr:uid="{00000000-0005-0000-0000-000009000000}"/>
  </cellStyles>
  <dxfs count="0"/>
  <tableStyles count="0" defaultTableStyle="TableStyleMedium9" defaultPivotStyle="PivotStyleLight16"/>
  <colors>
    <mruColors>
      <color rgb="FF00FF00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1470660</xdr:colOff>
      <xdr:row>33</xdr:row>
      <xdr:rowOff>0</xdr:rowOff>
    </xdr:from>
    <xdr:to>
      <xdr:col>3</xdr:col>
      <xdr:colOff>723900</xdr:colOff>
      <xdr:row>33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30403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1417320</xdr:colOff>
      <xdr:row>33</xdr:row>
      <xdr:rowOff>0</xdr:rowOff>
    </xdr:from>
    <xdr:to>
      <xdr:col>3</xdr:col>
      <xdr:colOff>723900</xdr:colOff>
      <xdr:row>33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30403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1470660</xdr:colOff>
      <xdr:row>33</xdr:row>
      <xdr:rowOff>0</xdr:rowOff>
    </xdr:from>
    <xdr:to>
      <xdr:col>3</xdr:col>
      <xdr:colOff>723900</xdr:colOff>
      <xdr:row>33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3937635" y="694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1417320</xdr:colOff>
      <xdr:row>33</xdr:row>
      <xdr:rowOff>0</xdr:rowOff>
    </xdr:from>
    <xdr:to>
      <xdr:col>3</xdr:col>
      <xdr:colOff>723900</xdr:colOff>
      <xdr:row>33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3931920" y="694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1470660</xdr:colOff>
      <xdr:row>39</xdr:row>
      <xdr:rowOff>0</xdr:rowOff>
    </xdr:from>
    <xdr:to>
      <xdr:col>3</xdr:col>
      <xdr:colOff>723900</xdr:colOff>
      <xdr:row>39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2080260" y="586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1417320</xdr:colOff>
      <xdr:row>39</xdr:row>
      <xdr:rowOff>0</xdr:rowOff>
    </xdr:from>
    <xdr:to>
      <xdr:col>3</xdr:col>
      <xdr:colOff>723900</xdr:colOff>
      <xdr:row>39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2080260" y="586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1470660</xdr:colOff>
      <xdr:row>40</xdr:row>
      <xdr:rowOff>0</xdr:rowOff>
    </xdr:from>
    <xdr:to>
      <xdr:col>3</xdr:col>
      <xdr:colOff>723900</xdr:colOff>
      <xdr:row>40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2937510" y="685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1417320</xdr:colOff>
      <xdr:row>40</xdr:row>
      <xdr:rowOff>0</xdr:rowOff>
    </xdr:from>
    <xdr:to>
      <xdr:col>3</xdr:col>
      <xdr:colOff>723900</xdr:colOff>
      <xdr:row>40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2931795" y="6858000"/>
          <a:ext cx="19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132</xdr:row>
      <xdr:rowOff>0</xdr:rowOff>
    </xdr:from>
    <xdr:to>
      <xdr:col>0</xdr:col>
      <xdr:colOff>304800</xdr:colOff>
      <xdr:row>132</xdr:row>
      <xdr:rowOff>266700</xdr:rowOff>
    </xdr:to>
    <xdr:sp macro="" textlink="">
      <xdr:nvSpPr>
        <xdr:cNvPr id="5123" name="AutoShape 3" descr="เหล็กข้ออ้อย DB เหล็กประเภทเส้นเสริมคอนกรีต ส่งไว ราคาโรงงาน – ซีเจ">
          <a:extLst>
            <a:ext uri="{FF2B5EF4-FFF2-40B4-BE49-F238E27FC236}">
              <a16:creationId xmlns:a16="http://schemas.microsoft.com/office/drawing/2014/main" id="{00000000-0008-0000-0900-00000314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394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304800</xdr:colOff>
      <xdr:row>132</xdr:row>
      <xdr:rowOff>266700</xdr:rowOff>
    </xdr:to>
    <xdr:sp macro="" textlink="">
      <xdr:nvSpPr>
        <xdr:cNvPr id="5124" name="AutoShape 4" descr="เหล็กข้ออ้อย DB เหล็กประเภทเส้นเสริมคอนกรีต ส่งไว ราคาโรงงาน – ซีเจ">
          <a:extLst>
            <a:ext uri="{FF2B5EF4-FFF2-40B4-BE49-F238E27FC236}">
              <a16:creationId xmlns:a16="http://schemas.microsoft.com/office/drawing/2014/main" id="{00000000-0008-0000-0900-00000414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394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304800</xdr:colOff>
      <xdr:row>132</xdr:row>
      <xdr:rowOff>266700</xdr:rowOff>
    </xdr:to>
    <xdr:sp macro="" textlink="">
      <xdr:nvSpPr>
        <xdr:cNvPr id="5125" name="AutoShape 5" descr="เหล็กข้ออ้อย DB เหล็กประเภทเส้นเสริมคอนกรีต ส่งไว ราคาโรงงาน – ซีเจ">
          <a:extLst>
            <a:ext uri="{FF2B5EF4-FFF2-40B4-BE49-F238E27FC236}">
              <a16:creationId xmlns:a16="http://schemas.microsoft.com/office/drawing/2014/main" id="{00000000-0008-0000-0900-00000514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394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141</xdr:row>
      <xdr:rowOff>0</xdr:rowOff>
    </xdr:from>
    <xdr:to>
      <xdr:col>10</xdr:col>
      <xdr:colOff>304800</xdr:colOff>
      <xdr:row>141</xdr:row>
      <xdr:rowOff>266700</xdr:rowOff>
    </xdr:to>
    <xdr:sp macro="" textlink="">
      <xdr:nvSpPr>
        <xdr:cNvPr id="5126" name="AutoShape 6" descr="เหล็กข้ออ้อย DB เหล็กประเภทเส้นเสริมคอนกรีต ส่งไว ราคาโรงงาน – ซีเจ">
          <a:extLst>
            <a:ext uri="{FF2B5EF4-FFF2-40B4-BE49-F238E27FC236}">
              <a16:creationId xmlns:a16="http://schemas.microsoft.com/office/drawing/2014/main" id="{00000000-0008-0000-0900-000006140000}"/>
            </a:ext>
          </a:extLst>
        </xdr:cNvPr>
        <xdr:cNvSpPr>
          <a:spLocks noChangeAspect="1" noChangeArrowheads="1"/>
        </xdr:cNvSpPr>
      </xdr:nvSpPr>
      <xdr:spPr bwMode="auto">
        <a:xfrm>
          <a:off x="6705600" y="440512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13</xdr:col>
      <xdr:colOff>552390</xdr:colOff>
      <xdr:row>20</xdr:row>
      <xdr:rowOff>26324</xdr:rowOff>
    </xdr:to>
    <xdr:pic>
      <xdr:nvPicPr>
        <xdr:cNvPr id="8" name="รูปภาพ 7">
          <a:extLst>
            <a:ext uri="{FF2B5EF4-FFF2-40B4-BE49-F238E27FC236}">
              <a16:creationId xmlns:a16="http://schemas.microsoft.com/office/drawing/2014/main" id="{8DA59DF0-C0C1-46FC-901C-336FC53F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9445275" cy="53949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12</xdr:col>
      <xdr:colOff>455765</xdr:colOff>
      <xdr:row>45</xdr:row>
      <xdr:rowOff>5195</xdr:rowOff>
    </xdr:to>
    <xdr:pic>
      <xdr:nvPicPr>
        <xdr:cNvPr id="9" name="รูปภาพ 8">
          <a:extLst>
            <a:ext uri="{FF2B5EF4-FFF2-40B4-BE49-F238E27FC236}">
              <a16:creationId xmlns:a16="http://schemas.microsoft.com/office/drawing/2014/main" id="{CA3C62EC-3EE3-F64F-885C-3AD5D1795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710795"/>
          <a:ext cx="8664583" cy="5486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5.&#3591;&#3634;&#3609;%20&#3629;&#3610;&#3605;.&#3651;&#3627;&#3617;&#3656;&#3609;&#3634;&#3648;&#3614;&#3637;&#3618;&#3591;%202565\19.&#3650;&#3588;&#3619;&#3591;&#3585;&#3634;&#3619;&#3586;&#3629;&#3648;&#3591;&#3636;&#3609;&#3629;&#3640;&#3604;&#3627;&#3609;&#3640;&#3609;&#3585;&#3619;&#3617;%202566\New_Boq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ื่อโครงการ"/>
      <sheetName val="อาคาร"/>
      <sheetName val="ทาง สะพาน และท่อเหลี่ยม"/>
      <sheetName val="ชลประทาน"/>
      <sheetName val="matData"/>
      <sheetName val="Naming"/>
      <sheetName val="Unit"/>
      <sheetName val="HallData"/>
      <sheetName val="IrriData"/>
      <sheetName val="Roa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M44"/>
  <sheetViews>
    <sheetView tabSelected="1" topLeftCell="A22" zoomScaleNormal="100" workbookViewId="0">
      <selection activeCell="L51" sqref="L51"/>
    </sheetView>
  </sheetViews>
  <sheetFormatPr defaultColWidth="9" defaultRowHeight="18" customHeight="1"/>
  <cols>
    <col min="1" max="1" width="4.75" style="169" customWidth="1"/>
    <col min="2" max="2" width="30.75" style="46" customWidth="1"/>
    <col min="3" max="3" width="5.375" style="46" customWidth="1"/>
    <col min="4" max="4" width="7.75" style="46" customWidth="1"/>
    <col min="5" max="5" width="8.25" style="46" customWidth="1"/>
    <col min="6" max="6" width="9.5" style="46" customWidth="1"/>
    <col min="7" max="7" width="7" style="46" customWidth="1"/>
    <col min="8" max="8" width="9.5" style="46" customWidth="1"/>
    <col min="9" max="9" width="10.25" style="46" customWidth="1"/>
    <col min="10" max="10" width="4.125" style="46" customWidth="1"/>
    <col min="11" max="11" width="9.375" style="46" customWidth="1"/>
    <col min="12" max="12" width="11.75" style="46" customWidth="1"/>
    <col min="13" max="14" width="4.125" style="46" customWidth="1"/>
    <col min="15" max="15" width="4.875" style="46" customWidth="1"/>
    <col min="16" max="17" width="4.125" style="46" customWidth="1"/>
    <col min="18" max="18" width="3.5" style="46" customWidth="1"/>
    <col min="19" max="19" width="8.25" style="46" customWidth="1"/>
    <col min="20" max="20" width="4.25" style="46" customWidth="1"/>
    <col min="21" max="21" width="4.125" style="46" customWidth="1"/>
    <col min="22" max="22" width="8.375" style="46" customWidth="1"/>
    <col min="23" max="23" width="7.25" style="46" customWidth="1"/>
    <col min="24" max="24" width="4" style="46" customWidth="1"/>
    <col min="25" max="25" width="11.625" style="46" customWidth="1"/>
    <col min="26" max="26" width="13.625" style="46" customWidth="1"/>
    <col min="27" max="27" width="13.75" style="46" customWidth="1"/>
    <col min="28" max="28" width="15.25" style="46" customWidth="1"/>
    <col min="29" max="29" width="9.75" style="46" customWidth="1"/>
    <col min="30" max="32" width="9" style="46"/>
    <col min="33" max="33" width="11.375" style="46" customWidth="1"/>
    <col min="34" max="16384" width="9" style="46"/>
  </cols>
  <sheetData>
    <row r="1" spans="1:39" ht="22.15" customHeight="1">
      <c r="A1" s="493" t="s">
        <v>173</v>
      </c>
      <c r="B1" s="493"/>
      <c r="C1" s="493"/>
      <c r="D1" s="493"/>
      <c r="E1" s="493"/>
      <c r="F1" s="493"/>
      <c r="G1" s="493"/>
      <c r="H1" s="493"/>
      <c r="I1" s="493"/>
      <c r="Z1" s="491" t="s">
        <v>375</v>
      </c>
      <c r="AA1" s="491"/>
      <c r="AB1" s="491"/>
      <c r="AC1" s="491"/>
      <c r="AD1" s="491"/>
      <c r="AE1" s="491"/>
      <c r="AF1" s="491"/>
      <c r="AG1" s="491"/>
      <c r="AH1" s="491"/>
      <c r="AI1" s="491"/>
      <c r="AJ1" s="491"/>
      <c r="AK1" s="491"/>
      <c r="AL1" s="491"/>
      <c r="AM1" s="491"/>
    </row>
    <row r="2" spans="1:39" s="34" customFormat="1" ht="22.15" customHeight="1">
      <c r="A2" s="430" t="s">
        <v>482</v>
      </c>
      <c r="B2" s="431"/>
      <c r="C2" s="431"/>
      <c r="D2" s="431"/>
      <c r="E2" s="431"/>
      <c r="F2" s="431"/>
      <c r="G2" s="431"/>
      <c r="H2" s="431"/>
      <c r="I2" s="37"/>
      <c r="Z2" s="35"/>
      <c r="AA2" s="35"/>
      <c r="AB2" s="35"/>
      <c r="AC2" s="35"/>
      <c r="AD2" s="35"/>
      <c r="AE2" s="35"/>
      <c r="AF2" s="492" t="s">
        <v>376</v>
      </c>
      <c r="AG2" s="492"/>
      <c r="AH2" s="35"/>
      <c r="AI2" s="35"/>
      <c r="AJ2" s="35"/>
      <c r="AK2" s="35"/>
      <c r="AL2" s="35"/>
      <c r="AM2" s="32" t="s">
        <v>377</v>
      </c>
    </row>
    <row r="3" spans="1:39" s="34" customFormat="1" ht="22.15" customHeight="1">
      <c r="A3" s="430"/>
      <c r="B3" s="431" t="s">
        <v>483</v>
      </c>
      <c r="C3" s="37"/>
      <c r="D3" s="37"/>
      <c r="E3" s="37"/>
      <c r="F3" s="37"/>
      <c r="G3" s="37"/>
      <c r="H3" s="37"/>
      <c r="I3" s="37"/>
      <c r="V3" s="334"/>
      <c r="W3" s="334"/>
      <c r="Z3" s="21"/>
      <c r="AA3" s="21"/>
    </row>
    <row r="4" spans="1:39" s="34" customFormat="1" ht="22.15" customHeight="1">
      <c r="A4" s="430"/>
      <c r="B4" s="431" t="s">
        <v>423</v>
      </c>
      <c r="C4" s="37"/>
      <c r="D4" s="37"/>
      <c r="E4" s="37"/>
      <c r="F4" s="37"/>
      <c r="G4" s="37"/>
      <c r="H4" s="37"/>
      <c r="I4" s="37"/>
      <c r="V4" s="334"/>
      <c r="W4" s="334"/>
      <c r="Z4" s="21"/>
      <c r="AA4" s="21"/>
    </row>
    <row r="5" spans="1:39" s="34" customFormat="1" ht="22.15" customHeight="1" thickBot="1">
      <c r="A5" s="335"/>
      <c r="B5" s="336"/>
      <c r="C5" s="336"/>
      <c r="D5" s="336"/>
      <c r="F5" s="494" t="s">
        <v>484</v>
      </c>
      <c r="G5" s="494"/>
      <c r="H5" s="494"/>
      <c r="I5" s="494"/>
      <c r="Y5" s="21"/>
      <c r="Z5" s="337"/>
      <c r="AA5" s="337"/>
      <c r="AB5" s="21"/>
      <c r="AC5" s="21"/>
      <c r="AD5" s="21"/>
      <c r="AE5" s="21"/>
      <c r="AF5" s="21"/>
      <c r="AG5" s="21"/>
    </row>
    <row r="6" spans="1:39" s="42" customFormat="1" ht="43.15" customHeight="1" thickBot="1">
      <c r="A6" s="433" t="s">
        <v>5</v>
      </c>
      <c r="B6" s="434" t="s">
        <v>1</v>
      </c>
      <c r="C6" s="434" t="s">
        <v>2</v>
      </c>
      <c r="D6" s="434" t="s">
        <v>174</v>
      </c>
      <c r="E6" s="435" t="s">
        <v>175</v>
      </c>
      <c r="F6" s="434" t="s">
        <v>176</v>
      </c>
      <c r="G6" s="434" t="s">
        <v>177</v>
      </c>
      <c r="H6" s="157" t="s">
        <v>353</v>
      </c>
      <c r="I6" s="436" t="s">
        <v>178</v>
      </c>
      <c r="M6" s="330" t="s">
        <v>412</v>
      </c>
      <c r="N6" s="330"/>
      <c r="O6" s="330"/>
      <c r="P6" s="330"/>
      <c r="Q6" s="330"/>
      <c r="R6" s="330"/>
      <c r="S6" s="330"/>
      <c r="Y6" s="22"/>
      <c r="Z6" s="158"/>
      <c r="AA6" s="158"/>
      <c r="AB6" s="22"/>
      <c r="AC6" s="22"/>
      <c r="AD6" s="22"/>
      <c r="AE6" s="22"/>
      <c r="AF6" s="22"/>
      <c r="AG6" s="22"/>
    </row>
    <row r="7" spans="1:39" ht="18" customHeight="1" thickTop="1">
      <c r="A7" s="437">
        <v>1</v>
      </c>
      <c r="B7" s="438" t="s">
        <v>468</v>
      </c>
      <c r="C7" s="439"/>
      <c r="D7" s="440"/>
      <c r="E7" s="441"/>
      <c r="F7" s="441"/>
      <c r="G7" s="442"/>
      <c r="H7" s="441"/>
      <c r="I7" s="443"/>
      <c r="M7" s="46" t="s">
        <v>61</v>
      </c>
      <c r="O7" s="46" t="s">
        <v>13</v>
      </c>
      <c r="Q7" s="46" t="s">
        <v>165</v>
      </c>
      <c r="S7" s="46" t="s">
        <v>14</v>
      </c>
      <c r="Y7" s="23"/>
      <c r="Z7" s="23"/>
      <c r="AA7" s="23"/>
      <c r="AB7" s="23"/>
      <c r="AC7" s="23"/>
      <c r="AD7" s="23"/>
      <c r="AE7" s="23"/>
      <c r="AF7" s="23"/>
      <c r="AG7" s="23"/>
    </row>
    <row r="8" spans="1:39" ht="19.5">
      <c r="A8" s="444">
        <v>1.1000000000000001</v>
      </c>
      <c r="B8" s="445" t="s">
        <v>466</v>
      </c>
      <c r="C8" s="439" t="s">
        <v>163</v>
      </c>
      <c r="D8" s="440">
        <v>1260</v>
      </c>
      <c r="E8" s="441">
        <v>1.76</v>
      </c>
      <c r="F8" s="441">
        <f>ROUNDDOWN(E8*D8,2)</f>
        <v>2217.6</v>
      </c>
      <c r="G8" s="442">
        <v>1.3642000000000001</v>
      </c>
      <c r="H8" s="441">
        <v>2.4</v>
      </c>
      <c r="I8" s="446">
        <f>ROUNDDOWN(F8*G8,2)</f>
        <v>3025.24</v>
      </c>
      <c r="K8" s="46">
        <f>D8*E8</f>
        <v>2217.6</v>
      </c>
      <c r="L8" s="432">
        <f>F8*G8</f>
        <v>3025.2499200000002</v>
      </c>
      <c r="M8" s="331">
        <v>5</v>
      </c>
      <c r="N8" s="46" t="s">
        <v>15</v>
      </c>
      <c r="O8" s="331">
        <v>252</v>
      </c>
      <c r="P8" s="46" t="s">
        <v>15</v>
      </c>
      <c r="Q8" s="331">
        <v>0.15</v>
      </c>
      <c r="R8" s="46" t="s">
        <v>15</v>
      </c>
      <c r="S8" s="159">
        <f>M8*O8</f>
        <v>1260</v>
      </c>
      <c r="T8" s="46" t="s">
        <v>169</v>
      </c>
      <c r="V8" s="159"/>
      <c r="Y8" s="23"/>
      <c r="Z8" s="160"/>
      <c r="AA8" s="160"/>
      <c r="AB8" s="23"/>
      <c r="AC8" s="23"/>
      <c r="AD8" s="23"/>
      <c r="AE8" s="23"/>
      <c r="AF8" s="23"/>
      <c r="AG8" s="23"/>
    </row>
    <row r="9" spans="1:39" ht="20.25" thickBot="1">
      <c r="A9" s="444">
        <v>1.2</v>
      </c>
      <c r="B9" s="445" t="s">
        <v>467</v>
      </c>
      <c r="C9" s="439" t="s">
        <v>164</v>
      </c>
      <c r="D9" s="440">
        <v>63</v>
      </c>
      <c r="E9" s="441">
        <f>523.37+46.84</f>
        <v>570.21</v>
      </c>
      <c r="F9" s="441">
        <f>ROUNDDOWN(E9*D9,2)</f>
        <v>35923.230000000003</v>
      </c>
      <c r="G9" s="442">
        <v>1.3642000000000001</v>
      </c>
      <c r="H9" s="441">
        <v>777.88</v>
      </c>
      <c r="I9" s="446">
        <f>ROUNDDOWN(F9*G9,2)</f>
        <v>49006.47</v>
      </c>
      <c r="K9" s="46">
        <f t="shared" ref="K9:K23" si="0">D9*E9</f>
        <v>35923.230000000003</v>
      </c>
      <c r="L9" s="432">
        <f t="shared" ref="L9:L23" si="1">F9*G9</f>
        <v>49006.470366000009</v>
      </c>
      <c r="Q9" s="46">
        <v>0.05</v>
      </c>
      <c r="S9" s="159">
        <f>M8*O8*Q9</f>
        <v>63</v>
      </c>
      <c r="V9" s="159"/>
      <c r="X9" s="23" t="s">
        <v>185</v>
      </c>
      <c r="Y9" s="161"/>
      <c r="Z9" s="23"/>
      <c r="AA9" s="23"/>
      <c r="AB9" s="23"/>
      <c r="AC9" s="23"/>
      <c r="AD9" s="23"/>
      <c r="AE9" s="23"/>
      <c r="AF9" s="23"/>
      <c r="AG9" s="23"/>
    </row>
    <row r="10" spans="1:39" ht="20.25" thickBot="1">
      <c r="A10" s="447">
        <v>1.3</v>
      </c>
      <c r="B10" s="448" t="s">
        <v>469</v>
      </c>
      <c r="C10" s="449" t="s">
        <v>155</v>
      </c>
      <c r="D10" s="450">
        <v>120</v>
      </c>
      <c r="E10" s="451">
        <v>10</v>
      </c>
      <c r="F10" s="451">
        <f>ROUNDDOWN(E10*D10,2)</f>
        <v>1200</v>
      </c>
      <c r="G10" s="452">
        <v>1.3642000000000001</v>
      </c>
      <c r="H10" s="451">
        <v>13.64</v>
      </c>
      <c r="I10" s="453">
        <f>ROUNDDOWN(F10*G10,2)</f>
        <v>1637.04</v>
      </c>
      <c r="K10" s="46">
        <f t="shared" si="0"/>
        <v>1200</v>
      </c>
      <c r="L10" s="432">
        <f t="shared" si="1"/>
        <v>1637.0400000000002</v>
      </c>
      <c r="S10" s="159"/>
      <c r="V10" s="159"/>
      <c r="X10" s="162" t="s">
        <v>186</v>
      </c>
      <c r="Y10" s="163" t="s">
        <v>187</v>
      </c>
      <c r="Z10" s="164"/>
      <c r="AA10" s="23"/>
      <c r="AB10" s="23"/>
      <c r="AC10" s="23"/>
      <c r="AD10" s="23"/>
      <c r="AE10" s="23"/>
      <c r="AF10" s="23"/>
      <c r="AG10" s="23"/>
    </row>
    <row r="11" spans="1:39" ht="19.5">
      <c r="A11" s="437">
        <v>2</v>
      </c>
      <c r="B11" s="454" t="s">
        <v>358</v>
      </c>
      <c r="C11" s="455"/>
      <c r="D11" s="456"/>
      <c r="E11" s="457"/>
      <c r="F11" s="457"/>
      <c r="G11" s="458"/>
      <c r="H11" s="457"/>
      <c r="I11" s="459"/>
      <c r="K11" s="46">
        <f t="shared" si="0"/>
        <v>0</v>
      </c>
      <c r="L11" s="432">
        <f t="shared" si="1"/>
        <v>0</v>
      </c>
      <c r="S11" s="159"/>
      <c r="V11" s="159"/>
      <c r="X11" s="165" t="s">
        <v>188</v>
      </c>
      <c r="Y11" s="166" t="e">
        <f>F8+#REF!+#REF!+#REF!+#REF!+#REF!+#REF!+#REF!</f>
        <v>#REF!</v>
      </c>
      <c r="Z11" s="167" t="s">
        <v>189</v>
      </c>
      <c r="AA11" s="23"/>
      <c r="AB11" s="23"/>
      <c r="AC11" s="23"/>
      <c r="AD11" s="23"/>
      <c r="AE11" s="23"/>
      <c r="AF11" s="23"/>
      <c r="AG11" s="23"/>
    </row>
    <row r="12" spans="1:39" ht="19.5">
      <c r="A12" s="447">
        <v>2.1</v>
      </c>
      <c r="B12" s="448" t="s">
        <v>470</v>
      </c>
      <c r="C12" s="449" t="s">
        <v>155</v>
      </c>
      <c r="D12" s="450">
        <v>252</v>
      </c>
      <c r="E12" s="451">
        <v>20.6</v>
      </c>
      <c r="F12" s="451">
        <f>ROUNDDOWN(E12*D12,2)</f>
        <v>5191.2</v>
      </c>
      <c r="G12" s="452">
        <v>1.3642000000000001</v>
      </c>
      <c r="H12" s="451">
        <v>28.1</v>
      </c>
      <c r="I12" s="453">
        <f>ROUNDDOWN(F12*G12,2)</f>
        <v>7081.83</v>
      </c>
      <c r="K12" s="46">
        <f t="shared" si="0"/>
        <v>5191.2000000000007</v>
      </c>
      <c r="L12" s="432">
        <f t="shared" si="1"/>
        <v>7081.8350399999999</v>
      </c>
      <c r="S12" s="159"/>
      <c r="V12" s="159"/>
      <c r="X12" s="165" t="s">
        <v>190</v>
      </c>
      <c r="Y12" s="166">
        <v>5000000</v>
      </c>
      <c r="Z12" s="23" t="s">
        <v>191</v>
      </c>
      <c r="AA12" s="23"/>
      <c r="AB12" s="23"/>
      <c r="AC12" s="23"/>
      <c r="AD12" s="23"/>
      <c r="AE12" s="23"/>
      <c r="AF12" s="23"/>
      <c r="AG12" s="23"/>
    </row>
    <row r="13" spans="1:39" ht="19.5">
      <c r="A13" s="444">
        <v>3</v>
      </c>
      <c r="B13" s="460" t="s">
        <v>360</v>
      </c>
      <c r="C13" s="439"/>
      <c r="D13" s="440"/>
      <c r="E13" s="441"/>
      <c r="F13" s="441"/>
      <c r="G13" s="442"/>
      <c r="H13" s="441"/>
      <c r="I13" s="446"/>
      <c r="K13" s="46">
        <f t="shared" si="0"/>
        <v>0</v>
      </c>
      <c r="L13" s="432">
        <f t="shared" si="1"/>
        <v>0</v>
      </c>
      <c r="S13" s="159"/>
      <c r="V13" s="159"/>
      <c r="X13" s="165" t="s">
        <v>192</v>
      </c>
      <c r="Y13" s="166">
        <v>10000000</v>
      </c>
      <c r="Z13" s="23" t="s">
        <v>193</v>
      </c>
      <c r="AA13" s="23"/>
      <c r="AB13" s="23"/>
      <c r="AC13" s="23"/>
      <c r="AD13" s="23"/>
      <c r="AE13" s="23"/>
      <c r="AF13" s="23"/>
      <c r="AG13" s="23"/>
    </row>
    <row r="14" spans="1:39" ht="19.5">
      <c r="A14" s="444">
        <v>3.1</v>
      </c>
      <c r="B14" s="445" t="s">
        <v>471</v>
      </c>
      <c r="C14" s="439" t="s">
        <v>4</v>
      </c>
      <c r="D14" s="440">
        <v>0.22</v>
      </c>
      <c r="E14" s="441">
        <f>20312.36+3600</f>
        <v>23912.36</v>
      </c>
      <c r="F14" s="441">
        <f>ROUNDDOWN(E14*D14,2)</f>
        <v>5260.71</v>
      </c>
      <c r="G14" s="442">
        <v>1.3642000000000001</v>
      </c>
      <c r="H14" s="441">
        <v>32621.24</v>
      </c>
      <c r="I14" s="446">
        <f>ROUNDDOWN(F14*G14,2)</f>
        <v>7176.66</v>
      </c>
      <c r="K14" s="46">
        <f t="shared" si="0"/>
        <v>5260.7192000000005</v>
      </c>
      <c r="L14" s="432">
        <f t="shared" si="1"/>
        <v>7176.6605820000004</v>
      </c>
      <c r="S14" s="159"/>
      <c r="V14" s="159"/>
      <c r="X14" s="165" t="s">
        <v>194</v>
      </c>
      <c r="Y14" s="168">
        <v>1.3607</v>
      </c>
      <c r="Z14" s="23" t="s">
        <v>195</v>
      </c>
      <c r="AA14" s="23"/>
      <c r="AB14" s="23"/>
      <c r="AC14" s="23"/>
      <c r="AD14" s="23"/>
      <c r="AE14" s="23"/>
      <c r="AF14" s="23"/>
      <c r="AG14" s="23"/>
    </row>
    <row r="15" spans="1:39" ht="19.5">
      <c r="A15" s="444">
        <v>3.2</v>
      </c>
      <c r="B15" s="445" t="s">
        <v>472</v>
      </c>
      <c r="C15" s="439" t="s">
        <v>4</v>
      </c>
      <c r="D15" s="440">
        <v>0.37</v>
      </c>
      <c r="E15" s="441">
        <f>22293.88+3100</f>
        <v>25393.88</v>
      </c>
      <c r="F15" s="441">
        <f>ROUNDDOWN(E15*D15,2)</f>
        <v>9395.73</v>
      </c>
      <c r="G15" s="442">
        <v>1.3642000000000001</v>
      </c>
      <c r="H15" s="441">
        <v>34642.33</v>
      </c>
      <c r="I15" s="446">
        <f>ROUNDDOWN(F15*G15,2)</f>
        <v>12817.65</v>
      </c>
      <c r="K15" s="46">
        <f t="shared" si="0"/>
        <v>9395.7356</v>
      </c>
      <c r="L15" s="432">
        <f t="shared" si="1"/>
        <v>12817.654866000001</v>
      </c>
      <c r="S15" s="159"/>
      <c r="V15" s="159"/>
      <c r="X15" s="165" t="s">
        <v>196</v>
      </c>
      <c r="Y15" s="168">
        <v>1.3098000000000001</v>
      </c>
      <c r="Z15" s="23" t="s">
        <v>197</v>
      </c>
      <c r="AA15" s="23"/>
      <c r="AB15" s="23"/>
      <c r="AC15" s="23"/>
      <c r="AD15" s="23"/>
      <c r="AE15" s="23"/>
      <c r="AF15" s="23"/>
      <c r="AG15" s="23"/>
    </row>
    <row r="16" spans="1:39" ht="19.5">
      <c r="A16" s="461">
        <v>3.3</v>
      </c>
      <c r="B16" s="462" t="s">
        <v>473</v>
      </c>
      <c r="C16" s="463" t="s">
        <v>163</v>
      </c>
      <c r="D16" s="464">
        <v>1260</v>
      </c>
      <c r="E16" s="465">
        <f>44.5+5</f>
        <v>49.5</v>
      </c>
      <c r="F16" s="465">
        <f>ROUNDDOWN(E16*D16,2)</f>
        <v>62370</v>
      </c>
      <c r="G16" s="466">
        <v>1.3642000000000001</v>
      </c>
      <c r="H16" s="465">
        <v>67.52</v>
      </c>
      <c r="I16" s="467">
        <f>ROUNDDOWN(F16*G16,2)</f>
        <v>85085.15</v>
      </c>
      <c r="K16" s="46">
        <f t="shared" si="0"/>
        <v>62370</v>
      </c>
      <c r="L16" s="432">
        <f t="shared" si="1"/>
        <v>85085.15400000001</v>
      </c>
      <c r="S16" s="159"/>
      <c r="V16" s="159"/>
      <c r="AC16" s="23"/>
      <c r="AD16" s="23"/>
      <c r="AE16" s="23"/>
      <c r="AF16" s="23"/>
      <c r="AG16" s="23"/>
    </row>
    <row r="17" spans="1:33" ht="19.5">
      <c r="A17" s="437">
        <v>4</v>
      </c>
      <c r="B17" s="454" t="s">
        <v>363</v>
      </c>
      <c r="C17" s="455"/>
      <c r="D17" s="456"/>
      <c r="E17" s="457"/>
      <c r="F17" s="457"/>
      <c r="G17" s="458"/>
      <c r="H17" s="457"/>
      <c r="I17" s="459"/>
      <c r="K17" s="46">
        <f t="shared" si="0"/>
        <v>0</v>
      </c>
      <c r="L17" s="432">
        <f t="shared" si="1"/>
        <v>0</v>
      </c>
      <c r="S17" s="159"/>
      <c r="V17" s="159"/>
      <c r="AC17" s="23"/>
      <c r="AD17" s="23"/>
      <c r="AE17" s="23"/>
      <c r="AF17" s="23"/>
      <c r="AG17" s="23"/>
    </row>
    <row r="18" spans="1:33" ht="19.5">
      <c r="A18" s="447">
        <v>4.0999999999999996</v>
      </c>
      <c r="B18" s="448" t="s">
        <v>474</v>
      </c>
      <c r="C18" s="449" t="s">
        <v>164</v>
      </c>
      <c r="D18" s="450">
        <v>189</v>
      </c>
      <c r="E18" s="451">
        <f>2151.87+327</f>
        <v>2478.87</v>
      </c>
      <c r="F18" s="451">
        <f>ROUNDDOWN(E18*D18,2)</f>
        <v>468506.43</v>
      </c>
      <c r="G18" s="452">
        <v>1.3642000000000001</v>
      </c>
      <c r="H18" s="451">
        <v>3381.67</v>
      </c>
      <c r="I18" s="453">
        <f>ROUNDDOWN(F18*G18,2)</f>
        <v>639136.47</v>
      </c>
      <c r="K18" s="46">
        <f t="shared" si="0"/>
        <v>468506.43</v>
      </c>
      <c r="L18" s="432">
        <f t="shared" si="1"/>
        <v>639136.47180599999</v>
      </c>
      <c r="S18" s="159"/>
      <c r="V18" s="159"/>
      <c r="AC18" s="23"/>
      <c r="AD18" s="23"/>
      <c r="AE18" s="23"/>
      <c r="AF18" s="23"/>
      <c r="AG18" s="23"/>
    </row>
    <row r="19" spans="1:33" ht="19.5">
      <c r="A19" s="437">
        <v>5</v>
      </c>
      <c r="B19" s="454" t="s">
        <v>475</v>
      </c>
      <c r="C19" s="455"/>
      <c r="D19" s="456"/>
      <c r="E19" s="457"/>
      <c r="F19" s="457"/>
      <c r="G19" s="458"/>
      <c r="H19" s="457"/>
      <c r="I19" s="459"/>
      <c r="K19" s="46">
        <f t="shared" si="0"/>
        <v>0</v>
      </c>
      <c r="L19" s="432">
        <f t="shared" si="1"/>
        <v>0</v>
      </c>
      <c r="S19" s="159"/>
      <c r="V19" s="159"/>
      <c r="AC19" s="23"/>
      <c r="AD19" s="23"/>
      <c r="AE19" s="23"/>
      <c r="AF19" s="23"/>
      <c r="AG19" s="23"/>
    </row>
    <row r="20" spans="1:33" ht="19.5">
      <c r="A20" s="444">
        <v>5.0999999999999996</v>
      </c>
      <c r="B20" s="445" t="s">
        <v>476</v>
      </c>
      <c r="C20" s="439" t="s">
        <v>155</v>
      </c>
      <c r="D20" s="440">
        <v>372</v>
      </c>
      <c r="E20" s="441">
        <v>14.99</v>
      </c>
      <c r="F20" s="441">
        <f>ROUNDDOWN(E20*D20,2)</f>
        <v>5576.28</v>
      </c>
      <c r="G20" s="442">
        <v>1.3642000000000001</v>
      </c>
      <c r="H20" s="441">
        <v>20.440000000000001</v>
      </c>
      <c r="I20" s="446">
        <f>ROUNDDOWN(F20*G20,2)</f>
        <v>7607.16</v>
      </c>
      <c r="K20" s="46">
        <f t="shared" si="0"/>
        <v>5576.28</v>
      </c>
      <c r="L20" s="432">
        <f t="shared" si="1"/>
        <v>7607.1611760000005</v>
      </c>
      <c r="S20" s="159"/>
      <c r="V20" s="159"/>
      <c r="AC20" s="23"/>
      <c r="AD20" s="23"/>
      <c r="AE20" s="23"/>
      <c r="AF20" s="23"/>
      <c r="AG20" s="23"/>
    </row>
    <row r="21" spans="1:33" ht="19.5">
      <c r="A21" s="447">
        <v>5.2</v>
      </c>
      <c r="B21" s="448" t="s">
        <v>477</v>
      </c>
      <c r="C21" s="449" t="s">
        <v>4</v>
      </c>
      <c r="D21" s="450">
        <v>0.35</v>
      </c>
      <c r="E21" s="451">
        <v>31500</v>
      </c>
      <c r="F21" s="451">
        <f>ROUNDDOWN(E21*D21,2)</f>
        <v>11025</v>
      </c>
      <c r="G21" s="452">
        <v>1.3642000000000001</v>
      </c>
      <c r="H21" s="451">
        <v>42972.3</v>
      </c>
      <c r="I21" s="453">
        <f>ROUNDDOWN(F21*G21,2)</f>
        <v>15040.3</v>
      </c>
      <c r="K21" s="46">
        <f t="shared" si="0"/>
        <v>11025</v>
      </c>
      <c r="L21" s="432">
        <f t="shared" si="1"/>
        <v>15040.305</v>
      </c>
      <c r="S21" s="159"/>
      <c r="V21" s="159"/>
      <c r="Y21" s="23"/>
      <c r="Z21" s="160"/>
      <c r="AA21" s="160"/>
      <c r="AB21" s="23"/>
      <c r="AC21" s="23"/>
      <c r="AD21" s="23"/>
      <c r="AE21" s="23"/>
      <c r="AF21" s="23"/>
      <c r="AG21" s="23"/>
    </row>
    <row r="22" spans="1:33" ht="18" customHeight="1">
      <c r="A22" s="468">
        <v>6</v>
      </c>
      <c r="B22" s="469" t="s">
        <v>448</v>
      </c>
      <c r="C22" s="470"/>
      <c r="D22" s="471"/>
      <c r="E22" s="472"/>
      <c r="F22" s="473"/>
      <c r="G22" s="474"/>
      <c r="H22" s="475"/>
      <c r="I22" s="476"/>
      <c r="K22" s="46">
        <f t="shared" si="0"/>
        <v>0</v>
      </c>
      <c r="L22" s="432">
        <f t="shared" si="1"/>
        <v>0</v>
      </c>
      <c r="AD22" s="23"/>
      <c r="AE22" s="23"/>
      <c r="AF22" s="23"/>
      <c r="AG22" s="23"/>
    </row>
    <row r="23" spans="1:33" ht="18" customHeight="1" thickBot="1">
      <c r="A23" s="477">
        <v>6.1</v>
      </c>
      <c r="B23" s="478" t="s">
        <v>478</v>
      </c>
      <c r="C23" s="479" t="s">
        <v>164</v>
      </c>
      <c r="D23" s="480">
        <v>15.12</v>
      </c>
      <c r="E23" s="481">
        <f>47.33+18.67</f>
        <v>66</v>
      </c>
      <c r="F23" s="481">
        <f>ROUNDDOWN(E23*D23,2)</f>
        <v>997.92</v>
      </c>
      <c r="G23" s="482">
        <v>1.3642000000000001</v>
      </c>
      <c r="H23" s="481">
        <v>90.03</v>
      </c>
      <c r="I23" s="483">
        <f>ROUNDDOWN(F23*G23,2)</f>
        <v>1361.36</v>
      </c>
      <c r="K23" s="46">
        <f t="shared" si="0"/>
        <v>997.92</v>
      </c>
      <c r="L23" s="432">
        <f t="shared" si="1"/>
        <v>1361.362464</v>
      </c>
      <c r="Y23" s="23"/>
      <c r="Z23" s="23"/>
      <c r="AA23" s="23"/>
      <c r="AB23" s="23"/>
      <c r="AC23" s="23"/>
      <c r="AD23" s="23"/>
      <c r="AE23" s="23"/>
      <c r="AF23" s="23"/>
      <c r="AG23" s="23"/>
    </row>
    <row r="24" spans="1:33" ht="18" customHeight="1" thickBot="1">
      <c r="A24" s="335"/>
      <c r="B24" s="336"/>
      <c r="C24" s="334"/>
      <c r="D24" s="34"/>
      <c r="E24" s="34"/>
      <c r="F24" s="484"/>
      <c r="G24" s="336"/>
      <c r="H24" s="485" t="s">
        <v>179</v>
      </c>
      <c r="I24" s="486">
        <f>SUM(I7:I23)</f>
        <v>828975.33000000007</v>
      </c>
      <c r="K24" s="46">
        <f>SUM(K8:K23)</f>
        <v>607664.1148000001</v>
      </c>
      <c r="L24" s="432">
        <f>SUM(L8:L23)</f>
        <v>828975.36522000015</v>
      </c>
      <c r="V24" s="159"/>
      <c r="Y24" s="23"/>
      <c r="Z24" s="23"/>
      <c r="AA24" s="23"/>
      <c r="AB24" s="23"/>
      <c r="AC24" s="23"/>
      <c r="AD24" s="23"/>
      <c r="AE24" s="23"/>
      <c r="AF24" s="23"/>
      <c r="AG24" s="23"/>
    </row>
    <row r="25" spans="1:33" ht="18" customHeight="1" thickTop="1" thickBot="1">
      <c r="A25" s="335"/>
      <c r="B25" s="336"/>
      <c r="C25" s="334"/>
      <c r="D25" s="34"/>
      <c r="E25" s="34"/>
      <c r="F25" s="484"/>
      <c r="G25" s="336"/>
      <c r="H25" s="487" t="s">
        <v>171</v>
      </c>
      <c r="I25" s="488">
        <f>ROUNDDOWN(I24,-2)</f>
        <v>828900</v>
      </c>
      <c r="AE25" s="46" t="s">
        <v>121</v>
      </c>
    </row>
    <row r="26" spans="1:33" ht="7.5" customHeight="1" thickTop="1">
      <c r="A26" s="335"/>
      <c r="B26" s="336"/>
      <c r="C26" s="334"/>
      <c r="D26" s="34"/>
      <c r="E26" s="34"/>
      <c r="F26" s="484"/>
      <c r="G26" s="336"/>
      <c r="H26" s="487"/>
      <c r="I26" s="489"/>
    </row>
    <row r="27" spans="1:33" s="34" customFormat="1" ht="18" customHeight="1">
      <c r="A27" s="335"/>
      <c r="B27" s="156" t="s">
        <v>180</v>
      </c>
      <c r="C27" s="338"/>
      <c r="D27" s="338"/>
      <c r="E27" s="338"/>
      <c r="F27" s="339" t="s">
        <v>44</v>
      </c>
      <c r="G27" s="495">
        <f>F8+F9+F10+F12+F14+F15+F16+F18+F20+F21+F23</f>
        <v>607664.10000000009</v>
      </c>
      <c r="H27" s="496"/>
      <c r="I27" s="338"/>
      <c r="Y27" s="340"/>
    </row>
    <row r="28" spans="1:33" s="34" customFormat="1" ht="18" customHeight="1">
      <c r="A28" s="334"/>
      <c r="B28" s="156" t="s">
        <v>181</v>
      </c>
      <c r="F28" s="341" t="s">
        <v>44</v>
      </c>
      <c r="G28" s="497" t="s">
        <v>78</v>
      </c>
      <c r="H28" s="498"/>
    </row>
    <row r="29" spans="1:33" s="34" customFormat="1" ht="18" customHeight="1">
      <c r="A29" s="342"/>
      <c r="B29" s="156" t="s">
        <v>182</v>
      </c>
      <c r="C29" s="343"/>
      <c r="E29" s="343"/>
      <c r="F29" s="344" t="s">
        <v>44</v>
      </c>
      <c r="G29" s="499" t="s">
        <v>78</v>
      </c>
      <c r="H29" s="500"/>
      <c r="Y29" s="341"/>
    </row>
    <row r="30" spans="1:33" s="34" customFormat="1" ht="5.45" customHeight="1">
      <c r="A30" s="342"/>
      <c r="C30" s="343"/>
      <c r="E30" s="343"/>
      <c r="F30" s="344"/>
      <c r="H30" s="343"/>
      <c r="Y30" s="20"/>
      <c r="Z30" s="20"/>
      <c r="AA30" s="343"/>
      <c r="AB30" s="21"/>
      <c r="AC30" s="170"/>
    </row>
    <row r="31" spans="1:33" s="34" customFormat="1" ht="18" customHeight="1">
      <c r="A31" s="342"/>
      <c r="B31" s="333" t="s">
        <v>183</v>
      </c>
      <c r="C31" s="343"/>
      <c r="E31" s="343"/>
      <c r="F31" s="344" t="s">
        <v>44</v>
      </c>
      <c r="G31" s="501">
        <v>1.3642000000000001</v>
      </c>
      <c r="H31" s="502"/>
      <c r="Y31" s="21"/>
      <c r="Z31" s="21"/>
      <c r="AA31" s="343"/>
      <c r="AB31" s="21"/>
      <c r="AC31" s="345"/>
      <c r="AD31" s="21"/>
    </row>
    <row r="32" spans="1:33" s="34" customFormat="1" ht="18" customHeight="1">
      <c r="A32" s="342"/>
      <c r="B32" s="333" t="s">
        <v>184</v>
      </c>
      <c r="C32" s="343"/>
      <c r="E32" s="343"/>
      <c r="F32" s="344" t="s">
        <v>44</v>
      </c>
      <c r="G32" s="499" t="s">
        <v>78</v>
      </c>
      <c r="H32" s="500"/>
      <c r="Y32" s="21"/>
      <c r="Z32" s="21"/>
      <c r="AA32" s="343"/>
      <c r="AB32" s="170"/>
      <c r="AD32" s="21"/>
    </row>
    <row r="33" spans="1:30" s="34" customFormat="1" ht="19.5" customHeight="1">
      <c r="A33" s="342"/>
      <c r="B33" s="333"/>
      <c r="C33" s="343"/>
      <c r="E33" s="343"/>
      <c r="F33" s="343"/>
      <c r="G33" s="344"/>
      <c r="H33" s="342"/>
      <c r="Y33" s="21"/>
      <c r="Z33" s="21"/>
      <c r="AA33" s="343"/>
      <c r="AB33" s="170"/>
      <c r="AD33" s="21"/>
    </row>
    <row r="34" spans="1:30" s="34" customFormat="1" ht="18" customHeight="1">
      <c r="A34" s="32" t="s">
        <v>346</v>
      </c>
      <c r="B34" s="30" t="s">
        <v>370</v>
      </c>
      <c r="C34" s="31" t="s">
        <v>234</v>
      </c>
      <c r="E34" s="343"/>
      <c r="F34" s="343"/>
      <c r="G34" s="344"/>
      <c r="H34" s="342"/>
      <c r="Y34" s="21"/>
      <c r="Z34" s="21"/>
      <c r="AA34" s="343"/>
      <c r="AB34" s="170"/>
      <c r="AD34" s="21"/>
    </row>
    <row r="35" spans="1:30" s="34" customFormat="1" ht="18" customHeight="1">
      <c r="A35" s="30"/>
      <c r="B35" s="30" t="s">
        <v>347</v>
      </c>
      <c r="C35" s="31"/>
      <c r="D35" s="31"/>
      <c r="Z35" s="21"/>
      <c r="AA35" s="343"/>
    </row>
    <row r="36" spans="1:30" s="34" customFormat="1" ht="18" customHeight="1">
      <c r="A36" s="30"/>
      <c r="B36" s="30" t="s">
        <v>419</v>
      </c>
      <c r="C36" s="31"/>
      <c r="D36" s="31"/>
      <c r="E36" s="345" t="s">
        <v>346</v>
      </c>
      <c r="F36" s="490" t="s">
        <v>481</v>
      </c>
      <c r="G36" s="490"/>
      <c r="H36" s="490"/>
      <c r="I36" s="332" t="s">
        <v>413</v>
      </c>
      <c r="Z36" s="21"/>
      <c r="AA36" s="346"/>
    </row>
    <row r="37" spans="1:30" s="34" customFormat="1" ht="18" customHeight="1">
      <c r="A37" s="30"/>
      <c r="B37" s="31"/>
      <c r="D37" s="31"/>
      <c r="F37" s="490" t="s">
        <v>405</v>
      </c>
      <c r="G37" s="490"/>
      <c r="H37" s="490"/>
      <c r="Y37" s="20"/>
      <c r="Z37" s="20"/>
    </row>
    <row r="38" spans="1:30" s="34" customFormat="1" ht="18" customHeight="1">
      <c r="A38" s="32" t="s">
        <v>346</v>
      </c>
      <c r="B38" s="30" t="s">
        <v>370</v>
      </c>
      <c r="C38" s="31" t="s">
        <v>236</v>
      </c>
      <c r="F38" s="490" t="s">
        <v>404</v>
      </c>
      <c r="G38" s="490"/>
      <c r="H38" s="490"/>
      <c r="Z38" s="21"/>
    </row>
    <row r="39" spans="1:30" s="34" customFormat="1" ht="18" customHeight="1">
      <c r="A39" s="30"/>
      <c r="B39" s="30" t="s">
        <v>416</v>
      </c>
      <c r="C39" s="31"/>
      <c r="D39" s="31"/>
      <c r="Y39" s="21"/>
      <c r="Z39" s="21"/>
    </row>
    <row r="40" spans="1:30" s="34" customFormat="1" ht="18" customHeight="1">
      <c r="A40" s="30"/>
      <c r="B40" s="30" t="s">
        <v>417</v>
      </c>
      <c r="C40" s="31"/>
      <c r="D40" s="31"/>
      <c r="Y40" s="21"/>
      <c r="Z40" s="21"/>
    </row>
    <row r="41" spans="1:30" s="34" customFormat="1" ht="18" customHeight="1">
      <c r="A41" s="32"/>
      <c r="B41" s="30"/>
      <c r="D41" s="31"/>
      <c r="E41" s="345" t="s">
        <v>346</v>
      </c>
      <c r="F41" s="490" t="s">
        <v>480</v>
      </c>
      <c r="G41" s="490"/>
      <c r="H41" s="490"/>
      <c r="I41" s="21" t="s">
        <v>414</v>
      </c>
      <c r="Y41" s="21"/>
      <c r="Z41" s="21"/>
    </row>
    <row r="42" spans="1:30" ht="18" customHeight="1">
      <c r="A42" s="32" t="s">
        <v>346</v>
      </c>
      <c r="B42" s="30" t="s">
        <v>370</v>
      </c>
      <c r="C42" s="31" t="s">
        <v>236</v>
      </c>
      <c r="D42" s="34"/>
      <c r="E42" s="34"/>
      <c r="F42" s="490" t="s">
        <v>415</v>
      </c>
      <c r="G42" s="490"/>
      <c r="H42" s="490"/>
      <c r="I42" s="34"/>
    </row>
    <row r="43" spans="1:30" ht="18" customHeight="1">
      <c r="A43" s="30"/>
      <c r="B43" s="30" t="s">
        <v>463</v>
      </c>
      <c r="C43" s="31"/>
      <c r="D43" s="31"/>
      <c r="E43" s="34"/>
      <c r="F43" s="490" t="s">
        <v>406</v>
      </c>
      <c r="G43" s="490"/>
      <c r="H43" s="490"/>
      <c r="I43" s="34"/>
    </row>
    <row r="44" spans="1:30" ht="18" customHeight="1">
      <c r="A44" s="30"/>
      <c r="B44" s="30" t="s">
        <v>464</v>
      </c>
      <c r="C44" s="31"/>
      <c r="D44" s="31"/>
      <c r="E44" s="34"/>
      <c r="F44" s="34"/>
      <c r="G44" s="34"/>
      <c r="H44" s="34"/>
      <c r="I44" s="34"/>
    </row>
  </sheetData>
  <mergeCells count="15">
    <mergeCell ref="F43:H43"/>
    <mergeCell ref="F38:H38"/>
    <mergeCell ref="Z1:AM1"/>
    <mergeCell ref="AF2:AG2"/>
    <mergeCell ref="F41:H41"/>
    <mergeCell ref="A1:I1"/>
    <mergeCell ref="F5:I5"/>
    <mergeCell ref="F36:H36"/>
    <mergeCell ref="F37:H37"/>
    <mergeCell ref="G27:H27"/>
    <mergeCell ref="G28:H28"/>
    <mergeCell ref="G29:H29"/>
    <mergeCell ref="G31:H31"/>
    <mergeCell ref="G32:H32"/>
    <mergeCell ref="F42:H42"/>
  </mergeCells>
  <printOptions horizontalCentered="1"/>
  <pageMargins left="0.25" right="0.25" top="0.5" bottom="0.25" header="0.31496062992126" footer="0.31496062992126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xr:uid="{00000000-0002-0000-0100-000000000000}">
          <x14:formula1>
            <xm:f>'H:\5.งาน อบต.ใหม่นาเพียง 2565\19.โครงการขอเงินอุดหนุนกรม 2566\[New_Boq_Template.xlsm]RoadData'!#REF!</xm:f>
          </x14:formula1>
          <xm:sqref>B7:B23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  <pageSetUpPr fitToPage="1"/>
  </sheetPr>
  <dimension ref="A1:U55"/>
  <sheetViews>
    <sheetView view="pageBreakPreview" zoomScale="120" zoomScaleNormal="100" zoomScaleSheetLayoutView="120" workbookViewId="0">
      <selection activeCell="F41" sqref="F41:G41"/>
    </sheetView>
  </sheetViews>
  <sheetFormatPr defaultColWidth="9" defaultRowHeight="18.95" customHeight="1"/>
  <cols>
    <col min="1" max="1" width="6.625" style="34" customWidth="1"/>
    <col min="2" max="2" width="15.125" style="34" customWidth="1"/>
    <col min="3" max="3" width="10.125" style="34" customWidth="1"/>
    <col min="4" max="4" width="13.125" style="34" customWidth="1"/>
    <col min="5" max="5" width="9.625" style="34" customWidth="1"/>
    <col min="6" max="6" width="18.125" style="34" customWidth="1"/>
    <col min="7" max="7" width="14.125" style="34" customWidth="1"/>
    <col min="8" max="8" width="6" style="34" customWidth="1"/>
    <col min="9" max="9" width="4.25" style="34" customWidth="1"/>
    <col min="10" max="10" width="8.75" style="34" customWidth="1"/>
    <col min="11" max="11" width="13.625" style="34" customWidth="1"/>
    <col min="12" max="12" width="13.75" style="34" customWidth="1"/>
    <col min="13" max="13" width="15.25" style="34" customWidth="1"/>
    <col min="14" max="14" width="9.75" style="34" customWidth="1"/>
    <col min="15" max="17" width="9" style="34"/>
    <col min="18" max="18" width="11.375" style="34" customWidth="1"/>
    <col min="19" max="16384" width="9" style="34"/>
  </cols>
  <sheetData>
    <row r="1" spans="1:21" ht="18.95" customHeight="1">
      <c r="A1" s="46"/>
      <c r="B1" s="46"/>
      <c r="C1" s="46"/>
      <c r="D1" s="46"/>
      <c r="E1" s="46"/>
      <c r="F1" s="46"/>
      <c r="G1" s="46"/>
      <c r="H1" s="371" t="s">
        <v>160</v>
      </c>
      <c r="K1" s="21"/>
      <c r="L1" s="21"/>
    </row>
    <row r="2" spans="1:21" ht="18.95" customHeight="1">
      <c r="A2" s="505" t="s">
        <v>355</v>
      </c>
      <c r="B2" s="505"/>
      <c r="C2" s="505"/>
      <c r="D2" s="505"/>
      <c r="E2" s="505"/>
      <c r="F2" s="505"/>
      <c r="G2" s="505"/>
      <c r="H2" s="505"/>
      <c r="K2" s="24"/>
      <c r="L2" s="24"/>
      <c r="M2" s="531"/>
      <c r="N2" s="531"/>
      <c r="O2" s="531"/>
      <c r="P2" s="531"/>
      <c r="Q2" s="531"/>
      <c r="R2" s="531"/>
      <c r="S2" s="531"/>
      <c r="T2" s="531"/>
      <c r="U2" s="531"/>
    </row>
    <row r="3" spans="1:21" ht="18.95" customHeight="1">
      <c r="A3" s="23" t="str">
        <f>'ปร 4คสล'!A2</f>
        <v xml:space="preserve">โครงการ : </v>
      </c>
      <c r="B3" s="23" t="s">
        <v>422</v>
      </c>
      <c r="C3" s="23"/>
      <c r="D3" s="23"/>
      <c r="E3" s="23"/>
      <c r="F3" s="23"/>
      <c r="G3" s="23"/>
      <c r="H3" s="23"/>
      <c r="J3" s="21"/>
      <c r="K3" s="24"/>
      <c r="L3" s="24"/>
      <c r="M3" s="531"/>
      <c r="N3" s="531"/>
      <c r="O3" s="531"/>
      <c r="P3" s="531"/>
      <c r="Q3" s="531"/>
      <c r="R3" s="531"/>
      <c r="S3" s="531"/>
      <c r="T3" s="531"/>
      <c r="U3" s="531"/>
    </row>
    <row r="4" spans="1:21" ht="18.95" customHeight="1">
      <c r="A4" s="23"/>
      <c r="B4" s="23" t="s">
        <v>457</v>
      </c>
      <c r="C4" s="23"/>
      <c r="D4" s="23"/>
      <c r="E4" s="23"/>
      <c r="F4" s="23"/>
      <c r="G4" s="23"/>
      <c r="H4" s="23"/>
      <c r="J4" s="21"/>
      <c r="K4" s="24"/>
      <c r="L4" s="24"/>
      <c r="M4" s="25"/>
      <c r="N4" s="25"/>
      <c r="O4" s="25"/>
      <c r="P4" s="25"/>
      <c r="Q4" s="25"/>
      <c r="R4" s="25"/>
      <c r="S4" s="25"/>
      <c r="T4" s="25"/>
      <c r="U4" s="25"/>
    </row>
    <row r="5" spans="1:21" ht="18.95" customHeight="1">
      <c r="A5" s="23"/>
      <c r="B5" s="23" t="s">
        <v>423</v>
      </c>
      <c r="C5" s="23"/>
      <c r="D5" s="23"/>
      <c r="E5" s="23"/>
      <c r="F5" s="23"/>
      <c r="G5" s="23"/>
      <c r="H5" s="23"/>
      <c r="J5" s="21"/>
      <c r="K5" s="24"/>
      <c r="L5" s="24"/>
      <c r="M5" s="25"/>
      <c r="N5" s="25"/>
      <c r="O5" s="25"/>
      <c r="P5" s="25"/>
      <c r="Q5" s="25"/>
      <c r="R5" s="25"/>
      <c r="S5" s="25"/>
      <c r="T5" s="25"/>
      <c r="U5" s="25"/>
    </row>
    <row r="6" spans="1:21" ht="18.95" customHeight="1">
      <c r="A6" s="46" t="s">
        <v>407</v>
      </c>
      <c r="B6" s="23"/>
      <c r="C6" s="23"/>
      <c r="D6" s="23"/>
      <c r="E6" s="23"/>
      <c r="F6" s="23"/>
      <c r="G6" s="23"/>
      <c r="H6" s="23"/>
      <c r="J6" s="21"/>
      <c r="K6" s="24"/>
      <c r="L6" s="24"/>
      <c r="M6" s="531"/>
      <c r="N6" s="531"/>
      <c r="O6" s="531"/>
      <c r="P6" s="531"/>
      <c r="Q6" s="531"/>
      <c r="R6" s="531"/>
      <c r="S6" s="531"/>
      <c r="T6" s="531"/>
      <c r="U6" s="531"/>
    </row>
    <row r="7" spans="1:21" ht="18.95" customHeight="1">
      <c r="A7" s="23" t="str">
        <f>'ปร 4คสล'!A5</f>
        <v xml:space="preserve">สถานที่ : </v>
      </c>
      <c r="B7" s="23" t="s">
        <v>418</v>
      </c>
      <c r="C7" s="23"/>
      <c r="D7" s="23"/>
      <c r="E7" s="23"/>
      <c r="F7" s="23"/>
      <c r="G7" s="23"/>
      <c r="H7" s="23"/>
      <c r="J7" s="21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18.95" customHeight="1">
      <c r="A8" s="23" t="s">
        <v>455</v>
      </c>
      <c r="B8" s="23"/>
      <c r="C8" s="23"/>
      <c r="D8" s="23"/>
      <c r="E8" s="23"/>
      <c r="F8" s="23"/>
      <c r="G8" s="23"/>
      <c r="H8" s="23"/>
      <c r="J8" s="21"/>
      <c r="K8" s="28"/>
      <c r="L8" s="28"/>
      <c r="M8" s="28"/>
      <c r="N8" s="28"/>
      <c r="O8" s="28"/>
      <c r="P8" s="28"/>
      <c r="Q8" s="28"/>
      <c r="R8" s="28"/>
      <c r="S8" s="28"/>
      <c r="T8" s="28"/>
      <c r="U8" s="26"/>
    </row>
    <row r="9" spans="1:21" ht="18.95" customHeight="1">
      <c r="A9" s="23"/>
      <c r="B9" s="23" t="s">
        <v>459</v>
      </c>
      <c r="C9" s="23"/>
      <c r="D9" s="23"/>
      <c r="E9" s="23"/>
      <c r="F9" s="23"/>
      <c r="G9" s="23"/>
      <c r="H9" s="23"/>
      <c r="J9" s="21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ht="18.95" customHeight="1">
      <c r="A10" s="23"/>
      <c r="B10" s="23" t="s">
        <v>456</v>
      </c>
      <c r="C10" s="23"/>
      <c r="D10" s="23"/>
      <c r="E10" s="23"/>
      <c r="F10" s="23"/>
      <c r="G10" s="23"/>
      <c r="H10" s="23"/>
      <c r="J10" s="21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18.95" customHeight="1">
      <c r="A11" s="23" t="s">
        <v>374</v>
      </c>
      <c r="B11" s="23"/>
      <c r="C11" s="23"/>
      <c r="D11" s="23" t="s">
        <v>354</v>
      </c>
      <c r="E11" s="23"/>
      <c r="F11" s="23"/>
      <c r="G11" s="23"/>
      <c r="H11" s="23"/>
      <c r="J11" s="352"/>
      <c r="K11" s="353"/>
      <c r="L11" s="21"/>
      <c r="M11" s="21"/>
      <c r="N11" s="21"/>
      <c r="O11" s="21"/>
      <c r="P11" s="21"/>
      <c r="Q11" s="21"/>
      <c r="R11" s="21"/>
      <c r="S11" s="21"/>
      <c r="T11" s="21"/>
    </row>
    <row r="12" spans="1:21" ht="18.95" customHeight="1" thickBot="1">
      <c r="A12" s="46" t="s">
        <v>351</v>
      </c>
      <c r="B12" s="372" t="s">
        <v>454</v>
      </c>
      <c r="C12" s="46"/>
      <c r="D12" s="46"/>
      <c r="E12" s="23"/>
      <c r="F12" s="23"/>
      <c r="G12" s="23"/>
      <c r="H12" s="23"/>
      <c r="J12" s="21" t="s">
        <v>185</v>
      </c>
      <c r="K12" s="353"/>
      <c r="L12" s="21"/>
      <c r="M12" s="21"/>
      <c r="N12" s="21"/>
      <c r="O12" s="21"/>
      <c r="P12" s="21"/>
      <c r="Q12" s="21"/>
      <c r="R12" s="21"/>
      <c r="S12" s="21"/>
      <c r="T12" s="21"/>
    </row>
    <row r="13" spans="1:21" ht="18.95" customHeight="1" thickBot="1">
      <c r="A13" s="23" t="s">
        <v>465</v>
      </c>
      <c r="B13" s="23"/>
      <c r="C13" s="23"/>
      <c r="D13" s="46"/>
      <c r="E13" s="167" t="str">
        <f>'ปร 4คสล'!E10</f>
        <v>เมื่อวันที่  23 เดือน มิถุนายน พ.ศ. 2568</v>
      </c>
      <c r="F13" s="23"/>
      <c r="G13" s="23"/>
      <c r="H13" s="23"/>
      <c r="J13" s="354" t="s">
        <v>186</v>
      </c>
      <c r="K13" s="355" t="s">
        <v>187</v>
      </c>
      <c r="L13" s="356"/>
      <c r="M13" s="21"/>
      <c r="N13" s="21"/>
      <c r="O13" s="21"/>
      <c r="P13" s="21"/>
      <c r="Q13" s="21"/>
      <c r="R13" s="21"/>
      <c r="S13" s="21"/>
      <c r="T13" s="21"/>
    </row>
    <row r="14" spans="1:21" ht="18.95" customHeight="1" thickBot="1">
      <c r="A14" s="46"/>
      <c r="B14" s="46"/>
      <c r="C14" s="46"/>
      <c r="D14" s="46"/>
      <c r="E14" s="46"/>
      <c r="F14" s="23"/>
      <c r="G14" s="532" t="s">
        <v>352</v>
      </c>
      <c r="H14" s="532"/>
      <c r="J14" s="170" t="s">
        <v>188</v>
      </c>
      <c r="K14" s="357">
        <f>D17</f>
        <v>607664.08999999985</v>
      </c>
      <c r="L14" s="332" t="s">
        <v>189</v>
      </c>
      <c r="M14" s="21"/>
      <c r="N14" s="21"/>
      <c r="O14" s="21"/>
      <c r="P14" s="21"/>
      <c r="Q14" s="21"/>
      <c r="R14" s="21"/>
      <c r="S14" s="21"/>
      <c r="T14" s="21"/>
    </row>
    <row r="15" spans="1:21" ht="18.95" customHeight="1" thickBot="1">
      <c r="A15" s="373" t="s">
        <v>5</v>
      </c>
      <c r="B15" s="527" t="s">
        <v>1</v>
      </c>
      <c r="C15" s="528"/>
      <c r="D15" s="374" t="s">
        <v>16</v>
      </c>
      <c r="E15" s="375" t="s">
        <v>17</v>
      </c>
      <c r="F15" s="374" t="s">
        <v>18</v>
      </c>
      <c r="G15" s="520" t="s">
        <v>0</v>
      </c>
      <c r="H15" s="521"/>
      <c r="J15" s="170" t="s">
        <v>190</v>
      </c>
      <c r="K15" s="357">
        <v>5000000</v>
      </c>
      <c r="L15" s="21" t="s">
        <v>191</v>
      </c>
      <c r="M15" s="21"/>
      <c r="N15" s="21"/>
      <c r="O15" s="21"/>
      <c r="P15" s="21"/>
      <c r="Q15" s="21"/>
      <c r="R15" s="21"/>
      <c r="S15" s="21"/>
      <c r="T15" s="21"/>
    </row>
    <row r="16" spans="1:21" ht="18.95" customHeight="1">
      <c r="A16" s="376">
        <v>1</v>
      </c>
      <c r="B16" s="529" t="s">
        <v>156</v>
      </c>
      <c r="C16" s="530"/>
      <c r="D16" s="377"/>
      <c r="E16" s="378"/>
      <c r="F16" s="379"/>
      <c r="G16" s="380"/>
      <c r="H16" s="381"/>
      <c r="J16" s="170" t="s">
        <v>192</v>
      </c>
      <c r="K16" s="357">
        <v>10000000</v>
      </c>
      <c r="L16" s="21" t="s">
        <v>193</v>
      </c>
      <c r="M16" s="21"/>
      <c r="N16" s="21"/>
      <c r="O16" s="21"/>
      <c r="P16" s="21"/>
      <c r="Q16" s="21"/>
      <c r="R16" s="21"/>
      <c r="S16" s="21"/>
      <c r="T16" s="21"/>
    </row>
    <row r="17" spans="1:20" ht="18.95" customHeight="1">
      <c r="A17" s="382">
        <v>2</v>
      </c>
      <c r="B17" s="516" t="s">
        <v>157</v>
      </c>
      <c r="C17" s="517"/>
      <c r="D17" s="383">
        <f>'ปร 4คสล'!J35</f>
        <v>607664.08999999985</v>
      </c>
      <c r="E17" s="384">
        <v>1.3642000000000001</v>
      </c>
      <c r="F17" s="385">
        <f>D17*E17</f>
        <v>828975.35157799989</v>
      </c>
      <c r="G17" s="386"/>
      <c r="H17" s="387"/>
      <c r="J17" s="170" t="s">
        <v>194</v>
      </c>
      <c r="K17" s="358">
        <v>1.3642000000000001</v>
      </c>
      <c r="L17" s="21" t="s">
        <v>195</v>
      </c>
      <c r="M17" s="21"/>
      <c r="N17" s="21"/>
      <c r="O17" s="21"/>
      <c r="P17" s="21"/>
      <c r="Q17" s="21"/>
      <c r="R17" s="21"/>
      <c r="S17" s="21"/>
      <c r="T17" s="21"/>
    </row>
    <row r="18" spans="1:20" ht="18.95" customHeight="1">
      <c r="A18" s="382">
        <v>3</v>
      </c>
      <c r="B18" s="516" t="s">
        <v>158</v>
      </c>
      <c r="C18" s="517"/>
      <c r="D18" s="383"/>
      <c r="E18" s="388"/>
      <c r="F18" s="385"/>
      <c r="G18" s="386"/>
      <c r="H18" s="387"/>
      <c r="J18" s="170" t="s">
        <v>196</v>
      </c>
      <c r="K18" s="358">
        <v>1.3132999999999999</v>
      </c>
      <c r="L18" s="21" t="s">
        <v>197</v>
      </c>
      <c r="M18" s="21"/>
      <c r="N18" s="21"/>
      <c r="O18" s="21"/>
      <c r="P18" s="21"/>
      <c r="Q18" s="21"/>
      <c r="R18" s="21"/>
      <c r="S18" s="21"/>
      <c r="T18" s="21"/>
    </row>
    <row r="19" spans="1:20" ht="18.95" customHeight="1" thickBot="1">
      <c r="A19" s="382">
        <v>4</v>
      </c>
      <c r="B19" s="389" t="s">
        <v>159</v>
      </c>
      <c r="C19" s="389"/>
      <c r="D19" s="383"/>
      <c r="E19" s="390"/>
      <c r="F19" s="385"/>
      <c r="G19" s="386"/>
      <c r="H19" s="387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8.95" customHeight="1">
      <c r="A20" s="382">
        <v>5</v>
      </c>
      <c r="B20" s="516" t="s">
        <v>19</v>
      </c>
      <c r="C20" s="517"/>
      <c r="D20" s="383"/>
      <c r="E20" s="388"/>
      <c r="F20" s="385"/>
      <c r="G20" s="386"/>
      <c r="H20" s="387"/>
      <c r="J20" s="21"/>
      <c r="K20" s="359" t="s">
        <v>198</v>
      </c>
      <c r="L20" s="360" t="s">
        <v>199</v>
      </c>
      <c r="M20" s="360" t="s">
        <v>200</v>
      </c>
      <c r="N20" s="361" t="s">
        <v>201</v>
      </c>
      <c r="O20" s="170"/>
      <c r="P20" s="21"/>
      <c r="Q20" s="21"/>
      <c r="R20" s="21"/>
      <c r="S20" s="21"/>
      <c r="T20" s="21"/>
    </row>
    <row r="21" spans="1:20" ht="18.95" customHeight="1" thickBot="1">
      <c r="A21" s="382"/>
      <c r="B21" s="511" t="s">
        <v>429</v>
      </c>
      <c r="C21" s="512"/>
      <c r="D21" s="383"/>
      <c r="E21" s="391"/>
      <c r="F21" s="385"/>
      <c r="G21" s="386"/>
      <c r="H21" s="387"/>
      <c r="J21" s="21"/>
      <c r="K21" s="362"/>
      <c r="L21" s="363">
        <f>K17-K18</f>
        <v>5.0900000000000167E-2</v>
      </c>
      <c r="M21" s="364">
        <f>K14-K15</f>
        <v>-4392335.91</v>
      </c>
      <c r="N21" s="365">
        <f>K16-K15</f>
        <v>5000000</v>
      </c>
      <c r="O21" s="345"/>
      <c r="P21" s="332"/>
      <c r="Q21" s="21"/>
      <c r="R21" s="21"/>
      <c r="S21" s="21"/>
      <c r="T21" s="21"/>
    </row>
    <row r="22" spans="1:20" ht="18.95" customHeight="1" thickBot="1">
      <c r="A22" s="382">
        <v>6</v>
      </c>
      <c r="B22" s="506" t="s">
        <v>20</v>
      </c>
      <c r="C22" s="507"/>
      <c r="D22" s="383"/>
      <c r="E22" s="388"/>
      <c r="F22" s="385"/>
      <c r="G22" s="386"/>
      <c r="H22" s="387"/>
      <c r="J22" s="21"/>
      <c r="K22" s="366" t="s">
        <v>202</v>
      </c>
      <c r="L22" s="367"/>
      <c r="M22" s="368">
        <f>K17-((L21*M21)/N21)</f>
        <v>1.4089139795638002</v>
      </c>
      <c r="N22" s="369"/>
      <c r="O22" s="21"/>
      <c r="P22" s="370"/>
      <c r="Q22" s="21"/>
      <c r="R22" s="21"/>
      <c r="S22" s="21"/>
      <c r="T22" s="21"/>
    </row>
    <row r="23" spans="1:20" ht="18.95" customHeight="1">
      <c r="A23" s="392"/>
      <c r="B23" s="389" t="s">
        <v>367</v>
      </c>
      <c r="C23" s="389"/>
      <c r="D23" s="385"/>
      <c r="E23" s="390"/>
      <c r="F23" s="385"/>
      <c r="G23" s="386"/>
      <c r="H23" s="387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0" ht="18.95" customHeight="1">
      <c r="A24" s="392"/>
      <c r="B24" s="389" t="s">
        <v>368</v>
      </c>
      <c r="C24" s="389"/>
      <c r="D24" s="385"/>
      <c r="E24" s="390"/>
      <c r="F24" s="385"/>
      <c r="G24" s="386"/>
      <c r="H24" s="387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ht="18.95" customHeight="1">
      <c r="A25" s="392"/>
      <c r="B25" s="389" t="s">
        <v>421</v>
      </c>
      <c r="C25" s="389"/>
      <c r="D25" s="385"/>
      <c r="E25" s="390"/>
      <c r="F25" s="385"/>
      <c r="G25" s="386"/>
      <c r="H25" s="387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6" spans="1:20" ht="18.95" customHeight="1">
      <c r="A26" s="393"/>
      <c r="B26" s="394" t="s">
        <v>369</v>
      </c>
      <c r="C26" s="394"/>
      <c r="D26" s="395"/>
      <c r="E26" s="396"/>
      <c r="F26" s="395"/>
      <c r="G26" s="397"/>
      <c r="H26" s="398"/>
      <c r="P26" s="34" t="s">
        <v>121</v>
      </c>
    </row>
    <row r="27" spans="1:20" ht="18.95" customHeight="1" thickBot="1">
      <c r="A27" s="399"/>
      <c r="B27" s="513" t="s">
        <v>170</v>
      </c>
      <c r="C27" s="514"/>
      <c r="D27" s="514"/>
      <c r="E27" s="515"/>
      <c r="F27" s="379">
        <f>F17+F21</f>
        <v>828975.35157799989</v>
      </c>
      <c r="G27" s="380"/>
      <c r="H27" s="400"/>
    </row>
    <row r="28" spans="1:20" ht="18.95" customHeight="1">
      <c r="A28" s="518" t="s">
        <v>21</v>
      </c>
      <c r="B28" s="508" t="s">
        <v>171</v>
      </c>
      <c r="C28" s="509"/>
      <c r="D28" s="509"/>
      <c r="E28" s="510"/>
      <c r="F28" s="401">
        <v>828900</v>
      </c>
      <c r="G28" s="402"/>
      <c r="H28" s="403"/>
      <c r="J28" s="340"/>
      <c r="K28" s="34">
        <v>806700</v>
      </c>
    </row>
    <row r="29" spans="1:20" ht="18.95" customHeight="1" thickBot="1">
      <c r="A29" s="519"/>
      <c r="B29" s="522" t="s">
        <v>22</v>
      </c>
      <c r="C29" s="523"/>
      <c r="D29" s="524" t="str">
        <f>BAHTTEXT(F28)</f>
        <v>แปดแสนสองหมื่นแปดพันเก้าร้อยบาทถ้วน</v>
      </c>
      <c r="E29" s="525"/>
      <c r="F29" s="526"/>
      <c r="G29" s="404"/>
      <c r="H29" s="405"/>
    </row>
    <row r="30" spans="1:20" ht="8.25" customHeight="1">
      <c r="A30" s="406"/>
      <c r="B30" s="406"/>
      <c r="C30" s="406"/>
      <c r="D30" s="406"/>
      <c r="E30" s="406"/>
      <c r="F30" s="406"/>
      <c r="G30" s="406"/>
      <c r="H30" s="406"/>
      <c r="J30" s="341"/>
    </row>
    <row r="31" spans="1:20" ht="18.95" customHeight="1">
      <c r="A31" s="23"/>
      <c r="B31" s="407" t="s">
        <v>410</v>
      </c>
      <c r="C31" s="429">
        <v>0.252</v>
      </c>
      <c r="D31" s="407" t="s">
        <v>38</v>
      </c>
      <c r="E31" s="409">
        <f>'ปร 4คสล'!S14</f>
        <v>1260</v>
      </c>
      <c r="F31" s="46" t="s">
        <v>169</v>
      </c>
      <c r="G31" s="407"/>
      <c r="H31" s="407"/>
      <c r="J31" s="341"/>
    </row>
    <row r="32" spans="1:20" ht="18.95" customHeight="1">
      <c r="A32" s="23"/>
      <c r="B32" s="407" t="s">
        <v>408</v>
      </c>
      <c r="C32" s="408">
        <f>F28/C31</f>
        <v>3289285.7142857141</v>
      </c>
      <c r="D32" s="407" t="s">
        <v>409</v>
      </c>
      <c r="E32" s="409">
        <f>F28/E31</f>
        <v>657.85714285714289</v>
      </c>
      <c r="F32" s="407" t="s">
        <v>212</v>
      </c>
      <c r="G32" s="46"/>
      <c r="H32" s="46"/>
      <c r="J32" s="341"/>
    </row>
    <row r="33" spans="1:15" ht="15" customHeight="1">
      <c r="A33" s="23"/>
      <c r="B33" s="23"/>
      <c r="C33" s="23"/>
      <c r="D33" s="23"/>
      <c r="E33" s="23"/>
      <c r="F33" s="23"/>
      <c r="G33" s="23"/>
      <c r="H33" s="23"/>
      <c r="J33" s="341"/>
    </row>
    <row r="34" spans="1:15" ht="18.95" customHeight="1">
      <c r="A34" s="149" t="s">
        <v>346</v>
      </c>
      <c r="B34" s="503" t="s">
        <v>370</v>
      </c>
      <c r="C34" s="503"/>
      <c r="D34" s="22" t="s">
        <v>234</v>
      </c>
      <c r="E34" s="22"/>
      <c r="F34" s="22"/>
      <c r="G34" s="22"/>
      <c r="H34" s="42"/>
      <c r="I34" s="21"/>
      <c r="J34" s="21"/>
      <c r="K34" s="21"/>
      <c r="L34" s="343"/>
      <c r="M34" s="170"/>
      <c r="O34" s="21"/>
    </row>
    <row r="35" spans="1:15" ht="18.95" customHeight="1">
      <c r="A35" s="91"/>
      <c r="B35" s="503" t="s">
        <v>347</v>
      </c>
      <c r="C35" s="503"/>
      <c r="D35" s="22"/>
      <c r="E35" s="149" t="s">
        <v>346</v>
      </c>
      <c r="F35" s="503" t="s">
        <v>427</v>
      </c>
      <c r="G35" s="503"/>
      <c r="H35" s="22"/>
      <c r="I35" s="21"/>
      <c r="J35" s="21"/>
      <c r="K35" s="21"/>
      <c r="L35" s="343"/>
      <c r="M35" s="21"/>
      <c r="O35" s="21"/>
    </row>
    <row r="36" spans="1:15" ht="18.95" customHeight="1">
      <c r="A36" s="91"/>
      <c r="B36" s="503" t="s">
        <v>419</v>
      </c>
      <c r="C36" s="503"/>
      <c r="D36" s="22"/>
      <c r="E36" s="22"/>
      <c r="F36" s="503" t="s">
        <v>405</v>
      </c>
      <c r="G36" s="503"/>
      <c r="H36" s="22"/>
      <c r="I36" s="21"/>
      <c r="J36" s="21"/>
      <c r="K36" s="21"/>
      <c r="L36" s="343"/>
      <c r="M36" s="21"/>
      <c r="O36" s="21"/>
    </row>
    <row r="37" spans="1:15" ht="18.95" customHeight="1">
      <c r="A37" s="91"/>
      <c r="B37" s="22"/>
      <c r="D37" s="22"/>
      <c r="E37" s="22"/>
      <c r="F37" s="503" t="s">
        <v>404</v>
      </c>
      <c r="G37" s="503"/>
      <c r="H37" s="22"/>
      <c r="K37" s="21"/>
      <c r="L37" s="343"/>
    </row>
    <row r="38" spans="1:15" ht="18.95" customHeight="1">
      <c r="A38" s="149" t="s">
        <v>346</v>
      </c>
      <c r="B38" s="503" t="s">
        <v>370</v>
      </c>
      <c r="C38" s="503"/>
      <c r="D38" s="22" t="s">
        <v>236</v>
      </c>
      <c r="E38" s="22"/>
      <c r="F38" s="22"/>
      <c r="G38" s="22"/>
      <c r="H38" s="42"/>
      <c r="K38" s="21"/>
      <c r="L38" s="346"/>
    </row>
    <row r="39" spans="1:15" ht="18.95" customHeight="1">
      <c r="A39" s="91"/>
      <c r="B39" s="503" t="s">
        <v>416</v>
      </c>
      <c r="C39" s="503"/>
      <c r="D39" s="22"/>
      <c r="E39" s="149" t="s">
        <v>346</v>
      </c>
      <c r="F39" s="503" t="s">
        <v>428</v>
      </c>
      <c r="G39" s="503"/>
      <c r="H39" s="42"/>
      <c r="I39" s="20"/>
      <c r="J39" s="20"/>
      <c r="K39" s="20"/>
    </row>
    <row r="40" spans="1:15" ht="18.95" customHeight="1">
      <c r="A40" s="91"/>
      <c r="B40" s="503" t="s">
        <v>417</v>
      </c>
      <c r="C40" s="503"/>
      <c r="D40" s="22"/>
      <c r="E40" s="22"/>
      <c r="F40" s="503" t="s">
        <v>415</v>
      </c>
      <c r="G40" s="503"/>
      <c r="H40" s="410"/>
      <c r="K40" s="21"/>
    </row>
    <row r="41" spans="1:15" ht="18.95" customHeight="1">
      <c r="A41" s="149"/>
      <c r="B41" s="91"/>
      <c r="D41" s="22"/>
      <c r="E41" s="22"/>
      <c r="F41" s="503" t="s">
        <v>406</v>
      </c>
      <c r="G41" s="503"/>
      <c r="H41" s="22"/>
      <c r="I41" s="21"/>
      <c r="J41" s="21"/>
      <c r="K41" s="21"/>
    </row>
    <row r="42" spans="1:15" ht="18.95" customHeight="1">
      <c r="A42" s="149" t="s">
        <v>346</v>
      </c>
      <c r="B42" s="503" t="s">
        <v>370</v>
      </c>
      <c r="C42" s="503"/>
      <c r="D42" s="22" t="s">
        <v>236</v>
      </c>
      <c r="G42" s="31"/>
      <c r="H42" s="31"/>
      <c r="I42" s="21"/>
      <c r="J42" s="21"/>
      <c r="K42" s="21"/>
    </row>
    <row r="43" spans="1:15" ht="18.95" customHeight="1">
      <c r="A43" s="91"/>
      <c r="B43" s="503" t="s">
        <v>463</v>
      </c>
      <c r="C43" s="503"/>
      <c r="D43" s="22"/>
      <c r="E43" s="31"/>
      <c r="G43" s="31"/>
      <c r="H43" s="31"/>
      <c r="I43" s="21"/>
      <c r="J43" s="21"/>
      <c r="K43" s="21"/>
      <c r="M43" s="333"/>
    </row>
    <row r="44" spans="1:15" ht="18.95" customHeight="1">
      <c r="A44" s="91"/>
      <c r="B44" s="503" t="s">
        <v>464</v>
      </c>
      <c r="C44" s="503"/>
      <c r="D44" s="22"/>
      <c r="E44" s="31"/>
      <c r="F44" s="504"/>
      <c r="G44" s="504"/>
      <c r="H44" s="504"/>
      <c r="I44" s="21"/>
      <c r="J44" s="21"/>
      <c r="K44" s="21"/>
    </row>
    <row r="45" spans="1:15" ht="18.95" customHeight="1">
      <c r="A45" s="30"/>
      <c r="B45" s="33"/>
      <c r="C45" s="36"/>
      <c r="D45" s="31"/>
      <c r="E45" s="31"/>
    </row>
    <row r="46" spans="1:15" ht="18.95" customHeight="1">
      <c r="A46" s="21"/>
      <c r="D46" s="345"/>
      <c r="E46" s="21"/>
      <c r="F46" s="21"/>
      <c r="G46" s="21"/>
      <c r="H46" s="21"/>
    </row>
    <row r="47" spans="1:15" ht="18.95" customHeight="1">
      <c r="B47" s="170"/>
      <c r="C47" s="170"/>
      <c r="E47" s="21"/>
    </row>
    <row r="48" spans="1:15" ht="18.95" customHeight="1">
      <c r="D48" s="345"/>
      <c r="K48" s="341"/>
      <c r="M48" s="333"/>
    </row>
    <row r="49" spans="1:8" ht="18.95" customHeight="1">
      <c r="D49" s="345"/>
    </row>
    <row r="50" spans="1:8" ht="18.95" customHeight="1">
      <c r="B50" s="170"/>
      <c r="C50" s="170"/>
      <c r="D50" s="21"/>
      <c r="E50" s="21"/>
      <c r="F50" s="345"/>
      <c r="G50" s="345"/>
      <c r="H50" s="21"/>
    </row>
    <row r="51" spans="1:8" ht="18.95" customHeight="1">
      <c r="D51" s="341"/>
      <c r="F51" s="334"/>
      <c r="G51" s="334"/>
      <c r="H51" s="21"/>
    </row>
    <row r="52" spans="1:8" ht="18.95" customHeight="1">
      <c r="E52" s="334"/>
      <c r="H52" s="21"/>
    </row>
    <row r="53" spans="1:8" ht="18.95" customHeight="1">
      <c r="B53" s="334"/>
      <c r="C53" s="334"/>
      <c r="E53" s="334"/>
      <c r="H53" s="21"/>
    </row>
    <row r="54" spans="1:8" ht="18.95" customHeight="1">
      <c r="A54" s="21"/>
      <c r="D54" s="341"/>
      <c r="F54" s="333"/>
      <c r="G54" s="333"/>
    </row>
    <row r="55" spans="1:8" ht="18.95" customHeight="1">
      <c r="A55" s="21"/>
    </row>
  </sheetData>
  <mergeCells count="34">
    <mergeCell ref="M2:U2"/>
    <mergeCell ref="M3:U3"/>
    <mergeCell ref="M6:U6"/>
    <mergeCell ref="F35:G35"/>
    <mergeCell ref="F36:G36"/>
    <mergeCell ref="G14:H14"/>
    <mergeCell ref="B43:C43"/>
    <mergeCell ref="B34:C34"/>
    <mergeCell ref="B35:C35"/>
    <mergeCell ref="B38:C38"/>
    <mergeCell ref="B39:C39"/>
    <mergeCell ref="B42:C42"/>
    <mergeCell ref="B18:C18"/>
    <mergeCell ref="F37:G37"/>
    <mergeCell ref="F40:G40"/>
    <mergeCell ref="F41:G41"/>
    <mergeCell ref="F39:G39"/>
    <mergeCell ref="B36:C36"/>
    <mergeCell ref="B44:C44"/>
    <mergeCell ref="F44:H44"/>
    <mergeCell ref="A2:H2"/>
    <mergeCell ref="B40:C40"/>
    <mergeCell ref="B22:C22"/>
    <mergeCell ref="B28:E28"/>
    <mergeCell ref="B21:C21"/>
    <mergeCell ref="B27:E27"/>
    <mergeCell ref="B20:C20"/>
    <mergeCell ref="A28:A29"/>
    <mergeCell ref="G15:H15"/>
    <mergeCell ref="B29:C29"/>
    <mergeCell ref="D29:F29"/>
    <mergeCell ref="B15:C15"/>
    <mergeCell ref="B16:C16"/>
    <mergeCell ref="B17:C17"/>
  </mergeCells>
  <printOptions horizontalCentered="1"/>
  <pageMargins left="0.118110236220472" right="0.118110236220472" top="0.30118110199999998" bottom="0.23622047244094499" header="0.118110236220472" footer="0.196850393700787"/>
  <pageSetup paperSize="9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  <pageSetUpPr fitToPage="1"/>
  </sheetPr>
  <dimension ref="A1:AC54"/>
  <sheetViews>
    <sheetView view="pageBreakPreview" topLeftCell="A13" zoomScale="110" zoomScaleNormal="100" zoomScaleSheetLayoutView="110" workbookViewId="0">
      <selection activeCell="J53" sqref="J53"/>
    </sheetView>
  </sheetViews>
  <sheetFormatPr defaultColWidth="9" defaultRowHeight="16.899999999999999" customHeight="1"/>
  <cols>
    <col min="1" max="1" width="4.25" style="42" customWidth="1"/>
    <col min="2" max="2" width="4.375" style="42" customWidth="1"/>
    <col min="3" max="3" width="23.75" style="42" customWidth="1"/>
    <col min="4" max="4" width="4.75" style="42" customWidth="1"/>
    <col min="5" max="5" width="8.25" style="42" customWidth="1"/>
    <col min="6" max="6" width="7.875" style="42" customWidth="1"/>
    <col min="7" max="7" width="9.625" style="42" customWidth="1"/>
    <col min="8" max="8" width="5.875" style="42" customWidth="1"/>
    <col min="9" max="9" width="9" style="42" customWidth="1"/>
    <col min="10" max="10" width="10.625" style="42" customWidth="1"/>
    <col min="11" max="11" width="7.875" style="42" customWidth="1"/>
    <col min="12" max="12" width="4" style="42" customWidth="1"/>
    <col min="13" max="14" width="11" style="42" customWidth="1"/>
    <col min="15" max="15" width="11.75" style="42" customWidth="1"/>
    <col min="16" max="16" width="4.875" style="144" customWidth="1"/>
    <col min="17" max="17" width="5.25" style="144" customWidth="1"/>
    <col min="18" max="18" width="6.5" style="144" customWidth="1"/>
    <col min="19" max="19" width="9.75" style="42" customWidth="1"/>
    <col min="20" max="20" width="5.375" style="42" customWidth="1"/>
    <col min="21" max="21" width="7.25" style="42" customWidth="1"/>
    <col min="22" max="22" width="3.875" style="42" customWidth="1"/>
    <col min="23" max="23" width="5.125" style="42" customWidth="1"/>
    <col min="24" max="24" width="7.75" style="42" customWidth="1"/>
    <col min="25" max="25" width="3.375" style="42" customWidth="1"/>
    <col min="26" max="26" width="6" style="42" customWidth="1"/>
    <col min="27" max="27" width="3.875" style="42" customWidth="1"/>
    <col min="28" max="16384" width="9" style="42"/>
  </cols>
  <sheetData>
    <row r="1" spans="1:29" ht="27" customHeight="1">
      <c r="A1" s="533" t="s">
        <v>426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27"/>
      <c r="M1" s="27"/>
      <c r="N1" s="27"/>
      <c r="O1" s="27"/>
      <c r="P1" s="38"/>
      <c r="Q1" s="39"/>
      <c r="R1" s="38"/>
      <c r="S1" s="40"/>
      <c r="T1" s="27"/>
      <c r="U1" s="27"/>
      <c r="V1" s="27"/>
      <c r="W1" s="27"/>
      <c r="X1" s="27"/>
      <c r="Y1" s="27"/>
      <c r="Z1" s="27"/>
      <c r="AA1" s="27"/>
      <c r="AB1" s="27"/>
      <c r="AC1" s="41"/>
    </row>
    <row r="2" spans="1:29" s="46" customFormat="1" ht="16.899999999999999" customHeight="1">
      <c r="A2" s="43" t="s">
        <v>348</v>
      </c>
      <c r="B2" s="43"/>
      <c r="C2" s="534" t="s">
        <v>422</v>
      </c>
      <c r="D2" s="534"/>
      <c r="E2" s="534"/>
      <c r="F2" s="534"/>
      <c r="G2" s="534"/>
      <c r="H2" s="534"/>
      <c r="I2" s="534"/>
      <c r="J2" s="534"/>
      <c r="K2" s="534"/>
      <c r="L2" s="43"/>
      <c r="M2" s="43"/>
      <c r="N2" s="43"/>
      <c r="O2" s="43"/>
      <c r="P2" s="43"/>
      <c r="Q2" s="43"/>
      <c r="R2" s="43"/>
      <c r="S2" s="43"/>
      <c r="T2" s="43"/>
      <c r="U2" s="44"/>
      <c r="V2" s="43"/>
      <c r="W2" s="44"/>
      <c r="X2" s="44"/>
      <c r="Y2" s="43"/>
      <c r="Z2" s="43"/>
      <c r="AA2" s="43"/>
      <c r="AB2" s="43"/>
      <c r="AC2" s="45"/>
    </row>
    <row r="3" spans="1:29" s="46" customFormat="1" ht="16.899999999999999" customHeight="1">
      <c r="A3" s="43"/>
      <c r="B3" s="43"/>
      <c r="C3" s="534" t="s">
        <v>457</v>
      </c>
      <c r="D3" s="534"/>
      <c r="E3" s="534"/>
      <c r="F3" s="534"/>
      <c r="G3" s="534"/>
      <c r="H3" s="534"/>
      <c r="I3" s="534"/>
      <c r="J3" s="534"/>
      <c r="K3" s="534"/>
      <c r="L3" s="43"/>
      <c r="M3" s="43"/>
      <c r="N3" s="43"/>
      <c r="O3" s="43"/>
      <c r="P3" s="43"/>
      <c r="Q3" s="43"/>
      <c r="R3" s="43"/>
      <c r="S3" s="43"/>
      <c r="T3" s="43"/>
      <c r="U3" s="44"/>
      <c r="V3" s="43"/>
      <c r="W3" s="44"/>
      <c r="X3" s="44"/>
      <c r="Y3" s="43"/>
      <c r="Z3" s="43"/>
      <c r="AA3" s="43"/>
      <c r="AB3" s="43"/>
      <c r="AC3" s="45"/>
    </row>
    <row r="4" spans="1:29" s="46" customFormat="1" ht="16.899999999999999" customHeight="1">
      <c r="A4" s="43"/>
      <c r="B4" s="43"/>
      <c r="C4" s="534" t="s">
        <v>423</v>
      </c>
      <c r="D4" s="534"/>
      <c r="E4" s="534"/>
      <c r="F4" s="534"/>
      <c r="G4" s="534"/>
      <c r="H4" s="534"/>
      <c r="I4" s="534"/>
      <c r="J4" s="534"/>
      <c r="K4" s="534"/>
      <c r="L4" s="43"/>
      <c r="M4" s="43"/>
      <c r="N4" s="43"/>
      <c r="O4" s="43"/>
      <c r="P4" s="43"/>
      <c r="Q4" s="43"/>
      <c r="R4" s="43"/>
      <c r="S4" s="43"/>
      <c r="T4" s="43"/>
      <c r="U4" s="44"/>
      <c r="V4" s="43"/>
      <c r="W4" s="44"/>
      <c r="X4" s="44"/>
      <c r="Y4" s="43"/>
      <c r="Z4" s="43"/>
      <c r="AA4" s="43"/>
      <c r="AB4" s="43"/>
      <c r="AC4" s="45"/>
    </row>
    <row r="5" spans="1:29" ht="16.899999999999999" customHeight="1">
      <c r="A5" s="27" t="s">
        <v>349</v>
      </c>
      <c r="B5" s="27"/>
      <c r="C5" s="27" t="s">
        <v>418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553"/>
      <c r="Q5" s="553"/>
      <c r="R5" s="553"/>
      <c r="S5" s="553"/>
      <c r="T5" s="553"/>
      <c r="U5" s="553"/>
      <c r="V5" s="553"/>
      <c r="W5" s="553"/>
      <c r="X5" s="553"/>
      <c r="Y5" s="27"/>
      <c r="Z5" s="27"/>
      <c r="AA5" s="27"/>
      <c r="AB5" s="27"/>
      <c r="AC5" s="41"/>
    </row>
    <row r="6" spans="1:29" ht="16.899999999999999" customHeight="1">
      <c r="A6" s="29" t="s">
        <v>434</v>
      </c>
      <c r="B6" s="29"/>
      <c r="C6" s="29" t="s">
        <v>453</v>
      </c>
      <c r="D6" s="29"/>
      <c r="E6" s="29"/>
      <c r="F6" s="29"/>
      <c r="G6" s="29"/>
      <c r="H6" s="29"/>
      <c r="I6" s="29"/>
      <c r="J6" s="29"/>
      <c r="K6" s="27"/>
      <c r="L6" s="27"/>
      <c r="M6" s="27"/>
      <c r="N6" s="27"/>
      <c r="O6" s="27"/>
      <c r="P6" s="554"/>
      <c r="Q6" s="554"/>
      <c r="R6" s="554"/>
      <c r="S6" s="554"/>
      <c r="T6" s="554"/>
      <c r="U6" s="554"/>
      <c r="V6" s="554"/>
      <c r="W6" s="554"/>
      <c r="X6" s="554"/>
      <c r="Y6" s="554"/>
      <c r="Z6" s="27"/>
      <c r="AA6" s="27"/>
      <c r="AB6" s="27"/>
      <c r="AC6" s="41"/>
    </row>
    <row r="7" spans="1:29" ht="16.899999999999999" customHeight="1">
      <c r="A7" s="27" t="s">
        <v>350</v>
      </c>
      <c r="B7" s="27"/>
      <c r="C7" s="27" t="s">
        <v>458</v>
      </c>
      <c r="D7" s="27"/>
      <c r="E7" s="27"/>
      <c r="F7" s="27"/>
      <c r="G7" s="27"/>
      <c r="H7" s="27"/>
      <c r="I7" s="27"/>
      <c r="J7" s="27"/>
      <c r="K7" s="27"/>
      <c r="L7" s="47"/>
      <c r="M7" s="47"/>
      <c r="N7" s="47"/>
      <c r="O7" s="47"/>
      <c r="P7" s="48"/>
      <c r="Q7" s="39"/>
      <c r="R7" s="38"/>
      <c r="S7" s="40"/>
      <c r="T7" s="27"/>
      <c r="U7" s="27"/>
      <c r="V7" s="27"/>
      <c r="W7" s="27"/>
      <c r="X7" s="27"/>
      <c r="Y7" s="27"/>
      <c r="Z7" s="27"/>
      <c r="AA7" s="27"/>
      <c r="AB7" s="27"/>
      <c r="AC7" s="41"/>
    </row>
    <row r="8" spans="1:29" ht="16.899999999999999" customHeight="1">
      <c r="A8" s="27"/>
      <c r="B8" s="27"/>
      <c r="C8" s="27" t="s">
        <v>424</v>
      </c>
      <c r="D8" s="27"/>
      <c r="E8" s="27"/>
      <c r="F8" s="27"/>
      <c r="G8" s="27"/>
      <c r="H8" s="27"/>
      <c r="I8" s="27"/>
      <c r="J8" s="27"/>
      <c r="K8" s="27"/>
      <c r="L8" s="47"/>
      <c r="M8" s="47"/>
      <c r="N8" s="47"/>
      <c r="O8" s="47"/>
      <c r="P8" s="48"/>
      <c r="Q8" s="39"/>
      <c r="R8" s="38"/>
      <c r="S8" s="40"/>
      <c r="T8" s="27"/>
      <c r="U8" s="27"/>
      <c r="V8" s="27"/>
      <c r="W8" s="27"/>
      <c r="X8" s="27"/>
      <c r="Y8" s="27"/>
      <c r="Z8" s="27"/>
      <c r="AA8" s="27"/>
      <c r="AB8" s="27"/>
      <c r="AC8" s="41"/>
    </row>
    <row r="9" spans="1:29" ht="16.899999999999999" customHeight="1">
      <c r="A9" s="27" t="s">
        <v>351</v>
      </c>
      <c r="B9" s="27"/>
      <c r="C9" s="347" t="s">
        <v>454</v>
      </c>
      <c r="D9" s="27"/>
      <c r="E9" s="27"/>
      <c r="F9" s="27"/>
      <c r="G9" s="27"/>
      <c r="H9" s="27"/>
      <c r="I9" s="27"/>
      <c r="J9" s="27"/>
      <c r="K9" s="27"/>
      <c r="L9" s="47"/>
      <c r="M9" s="47"/>
      <c r="N9" s="47"/>
      <c r="O9" s="47"/>
      <c r="P9" s="48"/>
      <c r="Q9" s="39"/>
      <c r="R9" s="38"/>
      <c r="S9" s="40"/>
      <c r="T9" s="27"/>
      <c r="U9" s="27"/>
      <c r="V9" s="27"/>
      <c r="W9" s="27"/>
      <c r="X9" s="27"/>
      <c r="Y9" s="27"/>
      <c r="Z9" s="27"/>
      <c r="AA9" s="27"/>
      <c r="AB9" s="27"/>
      <c r="AC9" s="41"/>
    </row>
    <row r="10" spans="1:29" ht="19.149999999999999" customHeight="1" thickBot="1">
      <c r="A10" s="27" t="s">
        <v>462</v>
      </c>
      <c r="B10" s="27"/>
      <c r="C10" s="27"/>
      <c r="D10" s="27"/>
      <c r="E10" s="27" t="s">
        <v>461</v>
      </c>
      <c r="F10" s="38"/>
      <c r="G10" s="49"/>
      <c r="H10" s="27"/>
      <c r="I10" s="27"/>
      <c r="J10" s="49"/>
      <c r="K10" s="27"/>
      <c r="L10" s="27"/>
      <c r="M10" s="27"/>
      <c r="N10" s="27"/>
      <c r="O10" s="27"/>
      <c r="P10" s="38"/>
      <c r="Q10" s="39"/>
      <c r="R10" s="38"/>
      <c r="S10" s="40"/>
      <c r="T10" s="27"/>
      <c r="U10" s="27"/>
      <c r="V10" s="27"/>
      <c r="W10" s="27"/>
      <c r="X10" s="27"/>
      <c r="Y10" s="27"/>
      <c r="Z10" s="27"/>
      <c r="AA10" s="27"/>
      <c r="AB10" s="27"/>
      <c r="AC10" s="41"/>
    </row>
    <row r="11" spans="1:29" ht="16.899999999999999" customHeight="1">
      <c r="A11" s="555" t="s">
        <v>5</v>
      </c>
      <c r="B11" s="561" t="s">
        <v>1</v>
      </c>
      <c r="C11" s="562"/>
      <c r="D11" s="557" t="s">
        <v>2</v>
      </c>
      <c r="E11" s="557" t="s">
        <v>6</v>
      </c>
      <c r="F11" s="557" t="s">
        <v>3</v>
      </c>
      <c r="G11" s="557"/>
      <c r="H11" s="557" t="s">
        <v>7</v>
      </c>
      <c r="I11" s="557"/>
      <c r="J11" s="559" t="s">
        <v>8</v>
      </c>
      <c r="K11" s="348" t="s">
        <v>365</v>
      </c>
      <c r="L11" s="27"/>
      <c r="M11" s="27"/>
      <c r="N11" s="27"/>
      <c r="O11" s="27"/>
      <c r="P11" s="38"/>
      <c r="Q11" s="39"/>
      <c r="R11" s="38"/>
      <c r="S11" s="40"/>
      <c r="T11" s="27"/>
      <c r="U11" s="27"/>
      <c r="V11" s="27"/>
      <c r="W11" s="27"/>
      <c r="X11" s="27"/>
      <c r="Y11" s="27"/>
      <c r="Z11" s="27"/>
      <c r="AA11" s="27"/>
      <c r="AB11" s="27"/>
      <c r="AC11" s="41"/>
    </row>
    <row r="12" spans="1:29" ht="16.899999999999999" customHeight="1" thickBot="1">
      <c r="A12" s="556"/>
      <c r="B12" s="563"/>
      <c r="C12" s="564"/>
      <c r="D12" s="558"/>
      <c r="E12" s="558"/>
      <c r="F12" s="349" t="s">
        <v>364</v>
      </c>
      <c r="G12" s="350" t="s">
        <v>9</v>
      </c>
      <c r="H12" s="349" t="s">
        <v>364</v>
      </c>
      <c r="I12" s="350" t="s">
        <v>9</v>
      </c>
      <c r="J12" s="560"/>
      <c r="K12" s="351" t="s">
        <v>366</v>
      </c>
      <c r="L12" s="27"/>
      <c r="M12" s="27"/>
      <c r="N12" s="27"/>
      <c r="O12" s="27"/>
      <c r="P12" s="38" t="s">
        <v>165</v>
      </c>
      <c r="Q12" s="39" t="s">
        <v>61</v>
      </c>
      <c r="R12" s="38" t="s">
        <v>13</v>
      </c>
      <c r="S12" s="39" t="s">
        <v>14</v>
      </c>
      <c r="T12" s="38"/>
      <c r="U12" s="27"/>
      <c r="V12" s="27"/>
      <c r="W12" s="27"/>
      <c r="X12" s="27"/>
      <c r="Y12" s="27"/>
      <c r="Z12" s="27"/>
      <c r="AA12" s="27"/>
      <c r="AB12" s="27"/>
      <c r="AC12" s="41"/>
    </row>
    <row r="13" spans="1:29" ht="16.899999999999999" customHeight="1" thickTop="1" thickBot="1">
      <c r="A13" s="50">
        <v>1</v>
      </c>
      <c r="B13" s="51" t="s">
        <v>357</v>
      </c>
      <c r="C13" s="52"/>
      <c r="D13" s="53"/>
      <c r="E13" s="53"/>
      <c r="F13" s="53"/>
      <c r="G13" s="54"/>
      <c r="H13" s="53"/>
      <c r="I13" s="54"/>
      <c r="J13" s="54"/>
      <c r="K13" s="55"/>
      <c r="L13" s="27"/>
      <c r="M13" s="27"/>
      <c r="N13" s="27"/>
      <c r="O13" s="27"/>
      <c r="P13" s="38"/>
      <c r="Q13" s="39"/>
      <c r="R13" s="38"/>
      <c r="S13" s="39"/>
      <c r="T13" s="38"/>
      <c r="U13" s="27"/>
      <c r="V13" s="27"/>
      <c r="W13" s="27"/>
      <c r="X13" s="27"/>
      <c r="Y13" s="27"/>
      <c r="Z13" s="27"/>
      <c r="AA13" s="27"/>
      <c r="AB13" s="27"/>
      <c r="AC13" s="41"/>
    </row>
    <row r="14" spans="1:29" ht="16.899999999999999" customHeight="1" thickTop="1" thickBot="1">
      <c r="A14" s="56"/>
      <c r="B14" s="545" t="s">
        <v>394</v>
      </c>
      <c r="C14" s="546"/>
      <c r="D14" s="57" t="s">
        <v>163</v>
      </c>
      <c r="E14" s="58">
        <f>S14</f>
        <v>1260</v>
      </c>
      <c r="F14" s="58">
        <v>0</v>
      </c>
      <c r="G14" s="58">
        <f>F14*E14</f>
        <v>0</v>
      </c>
      <c r="H14" s="59">
        <v>1.76</v>
      </c>
      <c r="I14" s="60">
        <f>ROUNDDOWN(E14*H14,2)</f>
        <v>2217.6</v>
      </c>
      <c r="J14" s="58">
        <f t="shared" ref="J14:J30" si="0">I14+G14</f>
        <v>2217.6</v>
      </c>
      <c r="K14" s="61"/>
      <c r="L14" s="27"/>
      <c r="M14" s="27"/>
      <c r="N14" s="62">
        <f>ROUNDDOWN((H14*E14),3)</f>
        <v>2217.6</v>
      </c>
      <c r="O14" s="63">
        <f>G14+I14</f>
        <v>2217.6</v>
      </c>
      <c r="P14" s="38"/>
      <c r="Q14" s="64">
        <v>5</v>
      </c>
      <c r="R14" s="65">
        <v>252</v>
      </c>
      <c r="S14" s="66">
        <f>Q14*R14</f>
        <v>1260</v>
      </c>
      <c r="T14" s="29" t="s">
        <v>163</v>
      </c>
      <c r="U14" s="38"/>
      <c r="V14" s="27"/>
      <c r="W14" s="27"/>
      <c r="X14" s="27"/>
      <c r="Y14" s="27"/>
      <c r="Z14" s="27"/>
      <c r="AA14" s="27"/>
      <c r="AB14" s="27"/>
      <c r="AC14" s="41"/>
    </row>
    <row r="15" spans="1:29" ht="16.899999999999999" hidden="1" customHeight="1" thickTop="1" thickBot="1">
      <c r="A15" s="56"/>
      <c r="B15" s="545" t="s">
        <v>378</v>
      </c>
      <c r="C15" s="546"/>
      <c r="D15" s="57" t="s">
        <v>155</v>
      </c>
      <c r="E15" s="58">
        <v>0</v>
      </c>
      <c r="F15" s="58">
        <f>2028.46-345</f>
        <v>1683.46</v>
      </c>
      <c r="G15" s="58">
        <f>F15*E15</f>
        <v>0</v>
      </c>
      <c r="H15" s="59">
        <v>345</v>
      </c>
      <c r="I15" s="60">
        <f>ROUNDDOWN(E15*H15,2)</f>
        <v>0</v>
      </c>
      <c r="J15" s="58">
        <f t="shared" ref="J15" si="1">I15+G15</f>
        <v>0</v>
      </c>
      <c r="K15" s="61"/>
      <c r="L15" s="27"/>
      <c r="M15" s="27"/>
      <c r="N15" s="62"/>
      <c r="O15" s="63"/>
      <c r="P15" s="38"/>
      <c r="Q15" s="64"/>
      <c r="R15" s="65"/>
      <c r="S15" s="66">
        <v>0</v>
      </c>
      <c r="T15" s="29" t="s">
        <v>168</v>
      </c>
      <c r="U15" s="38"/>
      <c r="V15" s="27"/>
      <c r="W15" s="27"/>
      <c r="X15" s="27"/>
      <c r="Y15" s="27"/>
      <c r="Z15" s="27"/>
      <c r="AA15" s="27"/>
      <c r="AB15" s="27"/>
      <c r="AC15" s="41"/>
    </row>
    <row r="16" spans="1:29" ht="16.899999999999999" hidden="1" customHeight="1" thickTop="1" thickBot="1">
      <c r="A16" s="56"/>
      <c r="B16" s="545" t="s">
        <v>425</v>
      </c>
      <c r="C16" s="546"/>
      <c r="D16" s="57"/>
      <c r="E16" s="58"/>
      <c r="F16" s="58"/>
      <c r="G16" s="58"/>
      <c r="H16" s="59"/>
      <c r="I16" s="60"/>
      <c r="J16" s="58"/>
      <c r="K16" s="61"/>
      <c r="L16" s="27"/>
      <c r="M16" s="27"/>
      <c r="N16" s="171"/>
      <c r="O16" s="172"/>
      <c r="P16" s="38"/>
      <c r="Q16" s="64"/>
      <c r="R16" s="65"/>
      <c r="S16" s="91"/>
      <c r="T16" s="66"/>
      <c r="U16" s="38"/>
      <c r="V16" s="27"/>
      <c r="W16" s="27"/>
      <c r="X16" s="27"/>
      <c r="Y16" s="27"/>
      <c r="Z16" s="27"/>
      <c r="AA16" s="27"/>
      <c r="AB16" s="27"/>
      <c r="AC16" s="41"/>
    </row>
    <row r="17" spans="1:29" ht="16.899999999999999" customHeight="1" thickTop="1" thickBot="1">
      <c r="A17" s="56"/>
      <c r="B17" s="545" t="s">
        <v>393</v>
      </c>
      <c r="C17" s="546"/>
      <c r="D17" s="57" t="s">
        <v>164</v>
      </c>
      <c r="E17" s="58">
        <f>S17</f>
        <v>63</v>
      </c>
      <c r="F17" s="67">
        <v>523.37</v>
      </c>
      <c r="G17" s="58">
        <f>ROUNDDOWN(E17*F17,2)</f>
        <v>32972.31</v>
      </c>
      <c r="H17" s="68">
        <v>46.84</v>
      </c>
      <c r="I17" s="60">
        <f>ROUNDDOWN(E17*H17,2)</f>
        <v>2950.92</v>
      </c>
      <c r="J17" s="58">
        <f t="shared" si="0"/>
        <v>35923.229999999996</v>
      </c>
      <c r="K17" s="61"/>
      <c r="L17" s="27"/>
      <c r="M17" s="412">
        <f>ROUNDDOWN((E17*F17),3)</f>
        <v>32972.31</v>
      </c>
      <c r="N17" s="62">
        <f t="shared" ref="N17:N33" si="2">ROUNDDOWN((H17*E17),3)</f>
        <v>2950.92</v>
      </c>
      <c r="O17" s="63">
        <f t="shared" ref="O17:O33" si="3">G17+I17</f>
        <v>35923.229999999996</v>
      </c>
      <c r="P17" s="65">
        <v>0.05</v>
      </c>
      <c r="Q17" s="69">
        <f>Q14</f>
        <v>5</v>
      </c>
      <c r="R17" s="38">
        <f>R14</f>
        <v>252</v>
      </c>
      <c r="S17" s="70">
        <f>P17*Q17*R17</f>
        <v>63</v>
      </c>
      <c r="T17" s="71" t="s">
        <v>164</v>
      </c>
      <c r="U17" s="38"/>
      <c r="V17" s="27"/>
      <c r="W17" s="27"/>
      <c r="X17" s="27"/>
      <c r="Y17" s="27"/>
      <c r="Z17" s="27"/>
      <c r="AA17" s="27"/>
      <c r="AB17" s="27"/>
      <c r="AC17" s="41"/>
    </row>
    <row r="18" spans="1:29" ht="16.899999999999999" customHeight="1" thickTop="1">
      <c r="A18" s="72"/>
      <c r="B18" s="543" t="s">
        <v>395</v>
      </c>
      <c r="C18" s="544"/>
      <c r="D18" s="73" t="s">
        <v>155</v>
      </c>
      <c r="E18" s="58">
        <f>S18</f>
        <v>120</v>
      </c>
      <c r="F18" s="74">
        <v>10</v>
      </c>
      <c r="G18" s="74">
        <f>ROUNDDOWN(E18*F18,2)</f>
        <v>1200</v>
      </c>
      <c r="H18" s="75"/>
      <c r="I18" s="75">
        <f>H18*E18</f>
        <v>0</v>
      </c>
      <c r="J18" s="75">
        <f>I18+G18</f>
        <v>1200</v>
      </c>
      <c r="K18" s="76"/>
      <c r="L18" s="27"/>
      <c r="M18" s="412">
        <f>ROUNDDOWN((E18*F18),2)</f>
        <v>1200</v>
      </c>
      <c r="N18" s="77">
        <f>ROUNDDOWN((H18*E18),3)</f>
        <v>0</v>
      </c>
      <c r="O18" s="78">
        <f>G18+I18</f>
        <v>1200</v>
      </c>
      <c r="P18" s="38"/>
      <c r="Q18" s="39"/>
      <c r="R18" s="40">
        <f>ROUNDDOWN(R14/10,0)-1</f>
        <v>24</v>
      </c>
      <c r="S18" s="79">
        <f>((Q14*(R18-0)))</f>
        <v>120</v>
      </c>
      <c r="T18" s="29" t="s">
        <v>11</v>
      </c>
      <c r="U18" s="38"/>
      <c r="V18" s="27"/>
      <c r="W18" s="27"/>
      <c r="X18" s="27"/>
      <c r="Y18" s="27"/>
      <c r="Z18" s="27"/>
      <c r="AA18" s="27"/>
      <c r="AB18" s="27"/>
      <c r="AC18" s="41"/>
    </row>
    <row r="19" spans="1:29" ht="16.899999999999999" customHeight="1">
      <c r="A19" s="80">
        <v>2</v>
      </c>
      <c r="B19" s="81" t="s">
        <v>358</v>
      </c>
      <c r="C19" s="82"/>
      <c r="D19" s="83"/>
      <c r="E19" s="84"/>
      <c r="F19" s="85"/>
      <c r="G19" s="86"/>
      <c r="H19" s="85"/>
      <c r="I19" s="86"/>
      <c r="J19" s="87"/>
      <c r="K19" s="88"/>
      <c r="L19" s="27"/>
      <c r="M19" s="413"/>
      <c r="N19" s="89"/>
      <c r="O19" s="90"/>
      <c r="P19" s="91"/>
      <c r="Q19" s="92"/>
      <c r="R19" s="93"/>
      <c r="T19" s="94"/>
      <c r="U19" s="38"/>
      <c r="V19" s="27"/>
      <c r="W19" s="27"/>
      <c r="X19" s="27"/>
      <c r="Y19" s="27"/>
      <c r="Z19" s="27"/>
      <c r="AA19" s="27"/>
      <c r="AB19" s="27"/>
      <c r="AC19" s="41"/>
    </row>
    <row r="20" spans="1:29" ht="16.899999999999999" customHeight="1">
      <c r="A20" s="72"/>
      <c r="B20" s="543" t="s">
        <v>359</v>
      </c>
      <c r="C20" s="544"/>
      <c r="D20" s="73" t="s">
        <v>155</v>
      </c>
      <c r="E20" s="95">
        <f>R14</f>
        <v>252</v>
      </c>
      <c r="F20" s="75">
        <v>0</v>
      </c>
      <c r="G20" s="75">
        <f>ROUNDDOWN((F20*E20),2)</f>
        <v>0</v>
      </c>
      <c r="H20" s="96">
        <v>20.6</v>
      </c>
      <c r="I20" s="75">
        <f>ROUNDDOWN(E20*H20,2)</f>
        <v>5191.2</v>
      </c>
      <c r="J20" s="75">
        <f t="shared" si="0"/>
        <v>5191.2</v>
      </c>
      <c r="K20" s="76"/>
      <c r="L20" s="27"/>
      <c r="M20" s="412">
        <f t="shared" ref="M20:M33" si="4">ROUNDDOWN((E20*F20),2)</f>
        <v>0</v>
      </c>
      <c r="N20" s="97">
        <f t="shared" si="2"/>
        <v>5191.2</v>
      </c>
      <c r="O20" s="60">
        <f t="shared" si="3"/>
        <v>5191.2</v>
      </c>
      <c r="P20" s="38"/>
      <c r="Q20" s="39">
        <f>Q14</f>
        <v>5</v>
      </c>
      <c r="R20" s="98">
        <f>R14</f>
        <v>252</v>
      </c>
      <c r="S20" s="40" t="s">
        <v>155</v>
      </c>
      <c r="T20" s="65"/>
      <c r="U20" s="27"/>
      <c r="W20" s="93"/>
      <c r="X20" s="22"/>
      <c r="Y20" s="22"/>
      <c r="Z20" s="22"/>
      <c r="AA20" s="27"/>
      <c r="AB20" s="27"/>
      <c r="AC20" s="41"/>
    </row>
    <row r="21" spans="1:29" ht="16.899999999999999" customHeight="1" thickBot="1">
      <c r="A21" s="56">
        <v>3</v>
      </c>
      <c r="B21" s="99" t="s">
        <v>360</v>
      </c>
      <c r="C21" s="100"/>
      <c r="D21" s="101"/>
      <c r="E21" s="102"/>
      <c r="F21" s="103"/>
      <c r="G21" s="104"/>
      <c r="H21" s="103"/>
      <c r="I21" s="104"/>
      <c r="J21" s="58"/>
      <c r="K21" s="61"/>
      <c r="L21" s="27"/>
      <c r="M21" s="414"/>
      <c r="N21" s="106"/>
      <c r="O21" s="107"/>
      <c r="P21" s="38"/>
      <c r="Q21" s="39"/>
      <c r="R21" s="98"/>
      <c r="S21" s="40"/>
      <c r="T21" s="65"/>
      <c r="U21" s="27"/>
      <c r="W21" s="93"/>
      <c r="X21" s="22"/>
      <c r="Y21" s="22"/>
      <c r="Z21" s="22"/>
      <c r="AA21" s="27"/>
      <c r="AB21" s="27"/>
      <c r="AC21" s="41"/>
    </row>
    <row r="22" spans="1:29" ht="16.899999999999999" customHeight="1" thickTop="1" thickBot="1">
      <c r="A22" s="108"/>
      <c r="B22" s="549" t="s">
        <v>361</v>
      </c>
      <c r="C22" s="550"/>
      <c r="D22" s="109" t="s">
        <v>4</v>
      </c>
      <c r="E22" s="112">
        <v>0.22</v>
      </c>
      <c r="F22" s="110">
        <v>20312.36</v>
      </c>
      <c r="G22" s="110">
        <f>ROUNDDOWN(E22*F22,2)</f>
        <v>4468.71</v>
      </c>
      <c r="H22" s="111">
        <v>3600</v>
      </c>
      <c r="I22" s="112">
        <f>ROUNDDOWN(E22*H22,2)</f>
        <v>792</v>
      </c>
      <c r="J22" s="110">
        <f t="shared" si="0"/>
        <v>5260.71</v>
      </c>
      <c r="K22" s="113"/>
      <c r="L22" s="27"/>
      <c r="M22" s="412">
        <f t="shared" si="4"/>
        <v>4468.71</v>
      </c>
      <c r="N22" s="62">
        <f t="shared" si="2"/>
        <v>792</v>
      </c>
      <c r="O22" s="63">
        <f t="shared" si="3"/>
        <v>5260.71</v>
      </c>
      <c r="P22" s="38"/>
      <c r="Q22" s="39">
        <f>Q14</f>
        <v>5</v>
      </c>
      <c r="R22" s="38">
        <f>R14</f>
        <v>252</v>
      </c>
      <c r="S22" s="39">
        <f>(R22/0.5)-1</f>
        <v>503</v>
      </c>
      <c r="T22" s="27" t="s">
        <v>168</v>
      </c>
      <c r="U22" s="114">
        <f>S22*0.5</f>
        <v>251.5</v>
      </c>
      <c r="V22" s="27" t="s">
        <v>155</v>
      </c>
      <c r="W22" s="27">
        <v>0.88800000000000001</v>
      </c>
      <c r="X22" s="115">
        <f>ROUNDDOWN(U22*W22,2)</f>
        <v>223.33</v>
      </c>
      <c r="Y22" s="27" t="s">
        <v>67</v>
      </c>
      <c r="Z22" s="116">
        <f>ROUNDDOWN(X22/1000,3)</f>
        <v>0.223</v>
      </c>
      <c r="AA22" s="27" t="s">
        <v>4</v>
      </c>
      <c r="AB22" s="27"/>
      <c r="AC22" s="41"/>
    </row>
    <row r="23" spans="1:29" ht="16.899999999999999" customHeight="1" thickTop="1" thickBot="1">
      <c r="A23" s="108"/>
      <c r="B23" s="549" t="s">
        <v>362</v>
      </c>
      <c r="C23" s="550"/>
      <c r="D23" s="109" t="s">
        <v>4</v>
      </c>
      <c r="E23" s="112">
        <v>0.37</v>
      </c>
      <c r="F23" s="110">
        <v>22293.88</v>
      </c>
      <c r="G23" s="110">
        <f>ROUNDDOWN(E23*F23,2)</f>
        <v>8248.73</v>
      </c>
      <c r="H23" s="111">
        <v>3100</v>
      </c>
      <c r="I23" s="112">
        <f>ROUNDDOWN(E23*H23,2)</f>
        <v>1147</v>
      </c>
      <c r="J23" s="110">
        <f t="shared" si="0"/>
        <v>9395.73</v>
      </c>
      <c r="K23" s="113"/>
      <c r="L23" s="27"/>
      <c r="M23" s="412">
        <f t="shared" si="4"/>
        <v>8248.73</v>
      </c>
      <c r="N23" s="62">
        <f t="shared" si="2"/>
        <v>1147</v>
      </c>
      <c r="O23" s="63">
        <f t="shared" si="3"/>
        <v>9395.73</v>
      </c>
      <c r="P23" s="38"/>
      <c r="Q23" s="39">
        <f>Q14</f>
        <v>5</v>
      </c>
      <c r="R23" s="38">
        <f>R14</f>
        <v>252</v>
      </c>
      <c r="S23" s="39">
        <f>((R23/10)-1)*(14)</f>
        <v>338.8</v>
      </c>
      <c r="T23" s="27" t="s">
        <v>168</v>
      </c>
      <c r="U23" s="114">
        <f>S23*0.5</f>
        <v>169.4</v>
      </c>
      <c r="V23" s="27" t="s">
        <v>155</v>
      </c>
      <c r="W23" s="117">
        <v>2.226</v>
      </c>
      <c r="X23" s="115">
        <f>ROUNDDOWN(U23*W23,2)</f>
        <v>377.08</v>
      </c>
      <c r="Y23" s="27" t="s">
        <v>67</v>
      </c>
      <c r="Z23" s="116">
        <f>X23/1000</f>
        <v>0.37707999999999997</v>
      </c>
      <c r="AA23" s="27" t="s">
        <v>4</v>
      </c>
      <c r="AB23" s="27"/>
      <c r="AC23" s="41"/>
    </row>
    <row r="24" spans="1:29" ht="16.899999999999999" customHeight="1" thickTop="1" thickBot="1">
      <c r="A24" s="72"/>
      <c r="B24" s="547" t="s">
        <v>411</v>
      </c>
      <c r="C24" s="548"/>
      <c r="D24" s="73" t="s">
        <v>163</v>
      </c>
      <c r="E24" s="95">
        <f>E14</f>
        <v>1260</v>
      </c>
      <c r="F24" s="75">
        <v>44.5</v>
      </c>
      <c r="G24" s="75">
        <f>ROUNDDOWN(E24*F24,2)</f>
        <v>56070</v>
      </c>
      <c r="H24" s="118">
        <v>5</v>
      </c>
      <c r="I24" s="95">
        <f>ROUNDDOWN(E24*H24,2)</f>
        <v>6300</v>
      </c>
      <c r="J24" s="75">
        <f t="shared" si="0"/>
        <v>62370</v>
      </c>
      <c r="K24" s="119"/>
      <c r="L24" s="27"/>
      <c r="M24" s="412">
        <f t="shared" si="4"/>
        <v>56070</v>
      </c>
      <c r="N24" s="62">
        <f t="shared" si="2"/>
        <v>6300</v>
      </c>
      <c r="O24" s="63">
        <f t="shared" si="3"/>
        <v>62370</v>
      </c>
      <c r="P24" s="38"/>
      <c r="Q24" s="39">
        <f>Q14</f>
        <v>5</v>
      </c>
      <c r="R24" s="38">
        <f>R14</f>
        <v>252</v>
      </c>
      <c r="S24" s="120">
        <f>Q24*R24</f>
        <v>1260</v>
      </c>
      <c r="T24" s="27" t="s">
        <v>169</v>
      </c>
      <c r="U24" s="27"/>
      <c r="V24" s="27"/>
      <c r="W24" s="27"/>
      <c r="X24" s="27"/>
      <c r="Y24" s="27"/>
      <c r="Z24" s="27"/>
      <c r="AA24" s="27"/>
      <c r="AB24" s="27"/>
      <c r="AC24" s="41"/>
    </row>
    <row r="25" spans="1:29" ht="16.899999999999999" customHeight="1" thickTop="1" thickBot="1">
      <c r="A25" s="80">
        <v>4</v>
      </c>
      <c r="B25" s="81" t="s">
        <v>363</v>
      </c>
      <c r="C25" s="82"/>
      <c r="D25" s="83"/>
      <c r="E25" s="84"/>
      <c r="F25" s="85"/>
      <c r="G25" s="86"/>
      <c r="H25" s="85"/>
      <c r="I25" s="86"/>
      <c r="J25" s="87"/>
      <c r="K25" s="88"/>
      <c r="L25" s="27"/>
      <c r="M25" s="412"/>
      <c r="N25" s="62"/>
      <c r="O25" s="63"/>
      <c r="P25" s="38"/>
      <c r="Q25" s="39"/>
      <c r="R25" s="38"/>
      <c r="S25" s="93"/>
      <c r="T25" s="27"/>
      <c r="U25" s="27"/>
      <c r="V25" s="27"/>
      <c r="W25" s="27"/>
      <c r="X25" s="27"/>
      <c r="Y25" s="27"/>
      <c r="Z25" s="27"/>
      <c r="AA25" s="27"/>
      <c r="AB25" s="27"/>
      <c r="AC25" s="41"/>
    </row>
    <row r="26" spans="1:29" ht="16.899999999999999" customHeight="1" thickTop="1" thickBot="1">
      <c r="A26" s="72"/>
      <c r="B26" s="547" t="s">
        <v>452</v>
      </c>
      <c r="C26" s="548"/>
      <c r="D26" s="73" t="s">
        <v>164</v>
      </c>
      <c r="E26" s="75">
        <f>ROUNDDOWN(S26,0)</f>
        <v>189</v>
      </c>
      <c r="F26" s="95">
        <v>2151.87</v>
      </c>
      <c r="G26" s="75">
        <f>ROUNDDOWN(E26*F26,2)</f>
        <v>406703.43</v>
      </c>
      <c r="H26" s="121">
        <v>327</v>
      </c>
      <c r="I26" s="75">
        <f>ROUNDDOWN(E26*H26,2)</f>
        <v>61803</v>
      </c>
      <c r="J26" s="75">
        <f t="shared" si="0"/>
        <v>468506.43</v>
      </c>
      <c r="K26" s="76"/>
      <c r="L26" s="27"/>
      <c r="M26" s="412">
        <f t="shared" si="4"/>
        <v>406703.43</v>
      </c>
      <c r="N26" s="62">
        <f t="shared" si="2"/>
        <v>61803</v>
      </c>
      <c r="O26" s="63">
        <f t="shared" si="3"/>
        <v>468506.43</v>
      </c>
      <c r="P26" s="65">
        <v>0.15</v>
      </c>
      <c r="Q26" s="69">
        <f>Q14</f>
        <v>5</v>
      </c>
      <c r="R26" s="38">
        <f>R14</f>
        <v>252</v>
      </c>
      <c r="S26" s="411">
        <f>P26*Q26*R26</f>
        <v>189</v>
      </c>
      <c r="T26" s="71" t="s">
        <v>164</v>
      </c>
      <c r="U26" s="27"/>
      <c r="V26" s="27"/>
      <c r="W26" s="27"/>
      <c r="X26" s="27"/>
      <c r="AA26" s="27"/>
      <c r="AB26" s="27"/>
      <c r="AC26" s="41"/>
    </row>
    <row r="27" spans="1:29" ht="16.899999999999999" hidden="1" customHeight="1" thickTop="1" thickBot="1">
      <c r="A27" s="56">
        <v>5</v>
      </c>
      <c r="B27" s="122" t="s">
        <v>371</v>
      </c>
      <c r="C27" s="82"/>
      <c r="D27" s="83"/>
      <c r="E27" s="84"/>
      <c r="F27" s="85"/>
      <c r="G27" s="86"/>
      <c r="H27" s="85"/>
      <c r="I27" s="86"/>
      <c r="J27" s="87"/>
      <c r="K27" s="123"/>
      <c r="L27" s="27"/>
      <c r="M27" s="412"/>
      <c r="N27" s="62"/>
      <c r="O27" s="63"/>
      <c r="P27" s="65"/>
      <c r="Q27" s="69"/>
      <c r="R27" s="38"/>
      <c r="S27" s="66"/>
      <c r="T27" s="71"/>
      <c r="U27" s="27"/>
      <c r="V27" s="27"/>
      <c r="W27" s="27"/>
      <c r="X27" s="27"/>
      <c r="AA27" s="27"/>
      <c r="AB27" s="27"/>
      <c r="AC27" s="41"/>
    </row>
    <row r="28" spans="1:29" ht="16.899999999999999" hidden="1" customHeight="1" thickTop="1" thickBot="1">
      <c r="A28" s="72"/>
      <c r="B28" s="551" t="s">
        <v>396</v>
      </c>
      <c r="C28" s="552"/>
      <c r="D28" s="124" t="s">
        <v>163</v>
      </c>
      <c r="E28" s="125">
        <f>E14*0</f>
        <v>0</v>
      </c>
      <c r="F28" s="125">
        <v>3.85</v>
      </c>
      <c r="G28" s="126">
        <f>ROUNDDOWN(E28*F28,2)</f>
        <v>0</v>
      </c>
      <c r="H28" s="127">
        <v>9.68</v>
      </c>
      <c r="I28" s="125">
        <f>ROUNDDOWN(E28*H28,2)</f>
        <v>0</v>
      </c>
      <c r="J28" s="125">
        <f t="shared" si="0"/>
        <v>0</v>
      </c>
      <c r="K28" s="76"/>
      <c r="L28" s="27"/>
      <c r="M28" s="412">
        <f t="shared" si="4"/>
        <v>0</v>
      </c>
      <c r="N28" s="62">
        <f t="shared" si="2"/>
        <v>0</v>
      </c>
      <c r="O28" s="63">
        <f t="shared" si="3"/>
        <v>0</v>
      </c>
      <c r="P28" s="38" t="s">
        <v>204</v>
      </c>
      <c r="Q28" s="39" t="s">
        <v>203</v>
      </c>
      <c r="R28" s="38" t="s">
        <v>397</v>
      </c>
      <c r="S28" s="120">
        <f>(4620/200)/6</f>
        <v>3.85</v>
      </c>
      <c r="T28" s="27"/>
      <c r="U28" s="27"/>
      <c r="V28" s="27"/>
      <c r="W28" s="27"/>
      <c r="X28" s="27"/>
      <c r="AA28" s="27"/>
      <c r="AB28" s="27"/>
      <c r="AC28" s="41"/>
    </row>
    <row r="29" spans="1:29" ht="16.899999999999999" customHeight="1" thickTop="1" thickBot="1">
      <c r="A29" s="56">
        <v>5</v>
      </c>
      <c r="B29" s="99" t="s">
        <v>475</v>
      </c>
      <c r="C29" s="100"/>
      <c r="D29" s="101"/>
      <c r="E29" s="102"/>
      <c r="F29" s="103"/>
      <c r="G29" s="104"/>
      <c r="H29" s="103"/>
      <c r="I29" s="104"/>
      <c r="J29" s="58"/>
      <c r="K29" s="61"/>
      <c r="L29" s="27"/>
      <c r="M29" s="412"/>
      <c r="N29" s="62"/>
      <c r="O29" s="63"/>
      <c r="P29" s="38"/>
      <c r="Q29" s="39"/>
      <c r="R29" s="38"/>
      <c r="S29" s="93"/>
      <c r="T29" s="27"/>
      <c r="U29" s="27"/>
      <c r="V29" s="27"/>
      <c r="W29" s="27"/>
      <c r="X29" s="27"/>
      <c r="AA29" s="27"/>
      <c r="AB29" s="27"/>
      <c r="AC29" s="41"/>
    </row>
    <row r="30" spans="1:29" ht="16.899999999999999" customHeight="1" thickTop="1" thickBot="1">
      <c r="A30" s="128"/>
      <c r="B30" s="549" t="s">
        <v>449</v>
      </c>
      <c r="C30" s="550"/>
      <c r="D30" s="109" t="s">
        <v>155</v>
      </c>
      <c r="E30" s="110">
        <f>S30</f>
        <v>372</v>
      </c>
      <c r="F30" s="58">
        <v>0</v>
      </c>
      <c r="G30" s="110">
        <f>ROUNDDOWN(F30*E30,2)</f>
        <v>0</v>
      </c>
      <c r="H30" s="129">
        <v>14.99</v>
      </c>
      <c r="I30" s="129">
        <f>ROUNDDOWN(E30*H30,2)</f>
        <v>5576.28</v>
      </c>
      <c r="J30" s="110">
        <f t="shared" si="0"/>
        <v>5576.28</v>
      </c>
      <c r="K30" s="113"/>
      <c r="M30" s="412">
        <f t="shared" si="4"/>
        <v>0</v>
      </c>
      <c r="N30" s="62">
        <f t="shared" si="2"/>
        <v>5576.28</v>
      </c>
      <c r="O30" s="63">
        <f t="shared" si="3"/>
        <v>5576.28</v>
      </c>
      <c r="P30" s="42"/>
      <c r="Q30" s="42"/>
      <c r="R30" s="42"/>
      <c r="S30" s="130">
        <f>((R18)*5)+R14</f>
        <v>372</v>
      </c>
      <c r="T30" s="42" t="s">
        <v>155</v>
      </c>
      <c r="AA30" s="27"/>
      <c r="AB30" s="27"/>
      <c r="AC30" s="41"/>
    </row>
    <row r="31" spans="1:29" ht="16.899999999999999" customHeight="1" thickTop="1" thickBot="1">
      <c r="A31" s="72"/>
      <c r="B31" s="547" t="s">
        <v>450</v>
      </c>
      <c r="C31" s="548"/>
      <c r="D31" s="73" t="s">
        <v>4</v>
      </c>
      <c r="E31" s="131">
        <v>0.35</v>
      </c>
      <c r="F31" s="75">
        <v>31500</v>
      </c>
      <c r="G31" s="75">
        <f>ROUNDDOWN(E31*F31,2)</f>
        <v>11025</v>
      </c>
      <c r="H31" s="132">
        <v>0</v>
      </c>
      <c r="I31" s="132">
        <f>H31*E31</f>
        <v>0</v>
      </c>
      <c r="J31" s="75">
        <f>G31</f>
        <v>11025</v>
      </c>
      <c r="K31" s="76"/>
      <c r="L31" s="27"/>
      <c r="M31" s="412">
        <f t="shared" si="4"/>
        <v>11025</v>
      </c>
      <c r="N31" s="62">
        <f t="shared" si="2"/>
        <v>0</v>
      </c>
      <c r="O31" s="63">
        <f t="shared" si="3"/>
        <v>11025</v>
      </c>
      <c r="P31" s="38"/>
      <c r="Q31" s="133"/>
      <c r="R31" s="42"/>
      <c r="S31" s="329"/>
      <c r="W31" s="134"/>
      <c r="Y31" s="27"/>
      <c r="Z31" s="27"/>
      <c r="AA31" s="27"/>
      <c r="AB31" s="27"/>
      <c r="AC31" s="41"/>
    </row>
    <row r="32" spans="1:29" ht="16.899999999999999" customHeight="1" thickTop="1" thickBot="1">
      <c r="A32" s="80">
        <v>6</v>
      </c>
      <c r="B32" s="81" t="s">
        <v>448</v>
      </c>
      <c r="C32" s="82"/>
      <c r="D32" s="83"/>
      <c r="E32" s="84"/>
      <c r="F32" s="85"/>
      <c r="G32" s="86"/>
      <c r="H32" s="85"/>
      <c r="I32" s="86"/>
      <c r="J32" s="87"/>
      <c r="K32" s="88"/>
      <c r="L32" s="27"/>
      <c r="M32" s="412"/>
      <c r="N32" s="62"/>
      <c r="O32" s="63"/>
      <c r="P32" s="38"/>
      <c r="Q32" s="133"/>
      <c r="R32" s="42"/>
      <c r="S32" s="329"/>
      <c r="W32" s="134"/>
      <c r="Y32" s="27"/>
      <c r="Z32" s="27"/>
      <c r="AA32" s="27"/>
      <c r="AB32" s="27"/>
      <c r="AC32" s="41"/>
    </row>
    <row r="33" spans="1:29" ht="16.899999999999999" customHeight="1" thickTop="1">
      <c r="A33" s="72"/>
      <c r="B33" s="543" t="s">
        <v>451</v>
      </c>
      <c r="C33" s="544"/>
      <c r="D33" s="73" t="s">
        <v>164</v>
      </c>
      <c r="E33" s="118">
        <f>U33</f>
        <v>15.12</v>
      </c>
      <c r="F33" s="74">
        <v>47.33</v>
      </c>
      <c r="G33" s="74">
        <f>ROUNDDOWN(E33*F33,2)</f>
        <v>715.62</v>
      </c>
      <c r="H33" s="132">
        <v>18.670000000000002</v>
      </c>
      <c r="I33" s="132">
        <f>ROUNDDOWN(E33*H33,2)</f>
        <v>282.29000000000002</v>
      </c>
      <c r="J33" s="135">
        <f>G33+I33</f>
        <v>997.91000000000008</v>
      </c>
      <c r="K33" s="76"/>
      <c r="L33" s="27"/>
      <c r="M33" s="412">
        <f t="shared" si="4"/>
        <v>715.62</v>
      </c>
      <c r="N33" s="62">
        <f t="shared" si="2"/>
        <v>282.29000000000002</v>
      </c>
      <c r="O33" s="63">
        <f t="shared" si="3"/>
        <v>997.91000000000008</v>
      </c>
      <c r="P33" s="38"/>
      <c r="Q33" s="39"/>
      <c r="R33" s="38">
        <f>R14</f>
        <v>252</v>
      </c>
      <c r="S33" s="40">
        <v>0.15</v>
      </c>
      <c r="T33" s="27">
        <v>0.2</v>
      </c>
      <c r="U33" s="428">
        <f>(R33*S33*T33)*2</f>
        <v>15.12</v>
      </c>
      <c r="V33" s="27" t="s">
        <v>164</v>
      </c>
      <c r="W33" s="27"/>
      <c r="X33" s="27"/>
      <c r="Y33" s="27"/>
      <c r="Z33" s="27"/>
      <c r="AA33" s="27"/>
      <c r="AB33" s="27"/>
      <c r="AC33" s="41"/>
    </row>
    <row r="34" spans="1:29" ht="16.899999999999999" customHeight="1" thickBot="1">
      <c r="A34" s="535"/>
      <c r="B34" s="503"/>
      <c r="C34" s="503"/>
      <c r="D34" s="503"/>
      <c r="E34" s="536"/>
      <c r="F34" s="137"/>
      <c r="G34" s="138"/>
      <c r="H34" s="137"/>
      <c r="I34" s="138"/>
      <c r="J34" s="139"/>
      <c r="K34" s="123"/>
      <c r="L34" s="27"/>
      <c r="M34" s="105"/>
      <c r="N34" s="106"/>
      <c r="O34" s="107"/>
      <c r="P34" s="38"/>
      <c r="Q34" s="39"/>
      <c r="R34" s="38"/>
      <c r="S34" s="40"/>
      <c r="T34" s="27"/>
      <c r="U34" s="136"/>
      <c r="V34" s="27"/>
      <c r="W34" s="27"/>
      <c r="X34" s="27"/>
      <c r="Y34" s="27"/>
      <c r="Z34" s="27"/>
      <c r="AA34" s="27"/>
      <c r="AB34" s="27"/>
      <c r="AC34" s="41"/>
    </row>
    <row r="35" spans="1:29" ht="16.899999999999999" customHeight="1" thickBot="1">
      <c r="A35" s="537" t="s">
        <v>161</v>
      </c>
      <c r="B35" s="538"/>
      <c r="C35" s="538"/>
      <c r="D35" s="539"/>
      <c r="E35" s="540" t="s">
        <v>12</v>
      </c>
      <c r="F35" s="541"/>
      <c r="G35" s="541"/>
      <c r="H35" s="542"/>
      <c r="I35" s="140"/>
      <c r="J35" s="141">
        <f>J33+J31+J30+J28+J26+J24+J23+J22+J20+J18+J17+J14</f>
        <v>607664.08999999985</v>
      </c>
      <c r="K35" s="142"/>
      <c r="L35" s="27"/>
      <c r="M35" s="143">
        <f>SUM(M17:M33)</f>
        <v>521403.8</v>
      </c>
      <c r="N35" s="143">
        <f>SUM(N14:N33)</f>
        <v>86260.29</v>
      </c>
      <c r="O35" s="143">
        <f>SUM(O14:O33)</f>
        <v>607664.09000000008</v>
      </c>
      <c r="P35" s="38"/>
      <c r="R35" s="38" t="s">
        <v>172</v>
      </c>
      <c r="S35" s="145">
        <f>'ปร 5คส ล'!F28</f>
        <v>828900</v>
      </c>
      <c r="T35" s="27"/>
      <c r="U35" s="27"/>
      <c r="V35" s="27"/>
      <c r="W35" s="27"/>
      <c r="X35" s="27"/>
      <c r="Y35" s="27"/>
      <c r="Z35" s="27"/>
      <c r="AA35" s="27"/>
      <c r="AB35" s="27"/>
      <c r="AC35" s="41"/>
    </row>
    <row r="36" spans="1:29" ht="16.899999999999999" customHeight="1">
      <c r="A36" s="146" t="s">
        <v>0</v>
      </c>
      <c r="B36" s="146"/>
      <c r="C36" s="27"/>
      <c r="D36" s="27"/>
      <c r="E36" s="27"/>
      <c r="F36" s="27"/>
      <c r="G36" s="27"/>
      <c r="H36" s="27"/>
      <c r="I36" s="38"/>
      <c r="J36" s="49"/>
      <c r="K36" s="27"/>
      <c r="L36" s="27"/>
      <c r="M36" s="27"/>
      <c r="N36" s="27"/>
      <c r="O36" s="27"/>
      <c r="P36" s="38"/>
      <c r="Q36" s="39"/>
      <c r="R36" s="38"/>
      <c r="S36" s="40"/>
      <c r="T36" s="27"/>
      <c r="U36" s="27"/>
      <c r="V36" s="27"/>
      <c r="W36" s="27"/>
      <c r="X36" s="27"/>
      <c r="Y36" s="27"/>
      <c r="Z36" s="27"/>
      <c r="AA36" s="27"/>
      <c r="AB36" s="27"/>
      <c r="AC36" s="41"/>
    </row>
    <row r="37" spans="1:29" ht="16.899999999999999" customHeight="1">
      <c r="A37" s="147" t="s">
        <v>460</v>
      </c>
      <c r="B37" s="147"/>
      <c r="C37" s="27"/>
      <c r="D37" s="27"/>
      <c r="E37" s="27"/>
      <c r="F37" s="27"/>
      <c r="G37" s="27"/>
      <c r="H37" s="27"/>
      <c r="I37" s="27"/>
      <c r="J37" s="49"/>
      <c r="K37" s="27"/>
      <c r="L37" s="27"/>
      <c r="M37" s="27"/>
      <c r="N37" s="27"/>
      <c r="O37" s="27"/>
      <c r="P37" s="38"/>
      <c r="Q37" s="39"/>
      <c r="R37" s="38"/>
      <c r="S37" s="40"/>
      <c r="T37" s="27"/>
      <c r="U37" s="27"/>
      <c r="V37" s="27"/>
      <c r="W37" s="27"/>
      <c r="X37" s="27"/>
      <c r="Y37" s="27"/>
      <c r="Z37" s="27"/>
      <c r="AA37" s="27"/>
      <c r="AB37" s="27"/>
      <c r="AC37" s="41"/>
    </row>
    <row r="38" spans="1:29" ht="16.899999999999999" customHeight="1">
      <c r="A38" s="148" t="s">
        <v>402</v>
      </c>
      <c r="B38" s="148"/>
      <c r="C38" s="27"/>
      <c r="D38" s="27"/>
      <c r="E38" s="27"/>
      <c r="F38" s="27"/>
      <c r="G38" s="27"/>
      <c r="H38" s="38"/>
      <c r="I38" s="27"/>
      <c r="J38" s="49"/>
      <c r="K38" s="27"/>
      <c r="L38" s="27"/>
      <c r="M38" s="27"/>
      <c r="N38" s="27"/>
      <c r="O38" s="27"/>
      <c r="P38" s="38"/>
      <c r="Q38" s="39"/>
      <c r="S38" s="40"/>
      <c r="T38" s="27"/>
      <c r="U38" s="27"/>
      <c r="V38" s="27"/>
      <c r="W38" s="27"/>
      <c r="X38" s="27"/>
      <c r="Y38" s="27"/>
      <c r="Z38" s="27"/>
      <c r="AA38" s="27"/>
      <c r="AB38" s="27"/>
      <c r="AC38" s="41"/>
    </row>
    <row r="39" spans="1:29" ht="16.899999999999999" customHeight="1">
      <c r="A39" s="147" t="s">
        <v>403</v>
      </c>
      <c r="B39" s="14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38"/>
      <c r="Q39" s="39"/>
      <c r="R39" s="38"/>
      <c r="S39" s="40"/>
      <c r="T39" s="27"/>
      <c r="U39" s="27"/>
      <c r="V39" s="27"/>
      <c r="W39" s="27"/>
      <c r="X39" s="27"/>
      <c r="Y39" s="27"/>
      <c r="Z39" s="27"/>
      <c r="AA39" s="27"/>
      <c r="AB39" s="27"/>
      <c r="AC39" s="41"/>
    </row>
    <row r="40" spans="1:29" ht="14.25" customHeight="1">
      <c r="A40" s="91"/>
      <c r="B40" s="91"/>
      <c r="C40" s="22"/>
      <c r="D40" s="22"/>
      <c r="E40" s="22"/>
      <c r="F40" s="22"/>
      <c r="G40" s="503"/>
      <c r="H40" s="503"/>
      <c r="I40" s="503"/>
      <c r="J40" s="503"/>
      <c r="K40" s="22"/>
      <c r="L40" s="22"/>
      <c r="M40" s="22"/>
      <c r="N40" s="22"/>
      <c r="O40" s="22"/>
      <c r="P40" s="22"/>
      <c r="Q40" s="39"/>
      <c r="R40" s="38"/>
      <c r="S40" s="40"/>
      <c r="T40" s="27"/>
      <c r="U40" s="27"/>
      <c r="V40" s="27"/>
      <c r="W40" s="27"/>
      <c r="X40" s="27"/>
      <c r="Y40" s="27"/>
      <c r="Z40" s="27"/>
      <c r="AA40" s="27"/>
      <c r="AB40" s="27"/>
      <c r="AC40" s="41"/>
    </row>
    <row r="41" spans="1:29" ht="16.899999999999999" customHeight="1">
      <c r="B41" s="149" t="s">
        <v>346</v>
      </c>
      <c r="C41" s="22" t="s">
        <v>370</v>
      </c>
      <c r="D41" s="22" t="s">
        <v>234</v>
      </c>
      <c r="E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39"/>
      <c r="R41" s="38"/>
      <c r="S41" s="40"/>
      <c r="T41" s="27"/>
      <c r="U41" s="27"/>
      <c r="V41" s="27"/>
      <c r="W41" s="27"/>
      <c r="X41" s="27"/>
      <c r="Y41" s="27"/>
      <c r="Z41" s="27"/>
      <c r="AA41" s="27"/>
      <c r="AB41" s="27"/>
      <c r="AC41" s="41"/>
    </row>
    <row r="42" spans="1:29" ht="16.899999999999999" customHeight="1">
      <c r="B42" s="91"/>
      <c r="C42" s="91" t="s">
        <v>347</v>
      </c>
      <c r="D42" s="22"/>
      <c r="E42" s="22"/>
      <c r="F42" s="149" t="s">
        <v>346</v>
      </c>
      <c r="G42" s="503" t="s">
        <v>373</v>
      </c>
      <c r="H42" s="503"/>
      <c r="I42" s="503"/>
      <c r="J42" s="503"/>
      <c r="K42" s="22" t="s">
        <v>430</v>
      </c>
      <c r="L42" s="22"/>
      <c r="M42" s="22"/>
      <c r="N42" s="22"/>
      <c r="O42" s="22"/>
      <c r="P42" s="22"/>
      <c r="Q42" s="39"/>
      <c r="R42" s="38"/>
      <c r="S42" s="40"/>
      <c r="T42" s="27"/>
      <c r="U42" s="27"/>
      <c r="V42" s="27"/>
      <c r="W42" s="27"/>
      <c r="X42" s="27"/>
      <c r="Y42" s="27"/>
      <c r="Z42" s="27"/>
      <c r="AA42" s="27"/>
      <c r="AB42" s="27"/>
      <c r="AC42" s="41"/>
    </row>
    <row r="43" spans="1:29" ht="16.899999999999999" customHeight="1">
      <c r="B43" s="91"/>
      <c r="C43" s="91" t="s">
        <v>419</v>
      </c>
      <c r="D43" s="22"/>
      <c r="E43" s="22"/>
      <c r="F43" s="22"/>
      <c r="G43" s="503" t="s">
        <v>405</v>
      </c>
      <c r="H43" s="503"/>
      <c r="I43" s="503"/>
      <c r="J43" s="503"/>
      <c r="K43" s="22"/>
      <c r="L43" s="22"/>
      <c r="M43" s="22"/>
      <c r="N43" s="22"/>
      <c r="O43" s="22"/>
      <c r="P43" s="22"/>
      <c r="Q43" s="39"/>
      <c r="R43" s="38"/>
      <c r="S43" s="40"/>
      <c r="T43" s="27"/>
      <c r="U43" s="27"/>
      <c r="V43" s="27"/>
      <c r="W43" s="27"/>
      <c r="X43" s="27"/>
      <c r="Y43" s="27"/>
      <c r="Z43" s="27"/>
      <c r="AA43" s="27"/>
      <c r="AB43" s="27"/>
      <c r="AC43" s="41"/>
    </row>
    <row r="44" spans="1:29" ht="16.899999999999999" customHeight="1">
      <c r="B44" s="91"/>
      <c r="C44" s="22"/>
      <c r="D44" s="22"/>
      <c r="E44" s="22"/>
      <c r="F44" s="22"/>
      <c r="G44" s="503" t="s">
        <v>404</v>
      </c>
      <c r="H44" s="503"/>
      <c r="I44" s="503"/>
      <c r="J44" s="503"/>
      <c r="K44" s="22"/>
      <c r="L44" s="22"/>
      <c r="M44" s="22"/>
      <c r="N44" s="22"/>
      <c r="O44" s="22"/>
      <c r="P44" s="22"/>
      <c r="Q44" s="39"/>
      <c r="R44" s="38"/>
      <c r="S44" s="40"/>
      <c r="T44" s="27"/>
      <c r="U44" s="27"/>
      <c r="V44" s="27"/>
      <c r="W44" s="27"/>
      <c r="X44" s="27"/>
      <c r="Y44" s="27"/>
      <c r="Z44" s="27"/>
      <c r="AA44" s="27"/>
      <c r="AB44" s="27"/>
      <c r="AC44" s="41"/>
    </row>
    <row r="45" spans="1:29" ht="16.899999999999999" customHeight="1">
      <c r="B45" s="149" t="s">
        <v>346</v>
      </c>
      <c r="C45" s="22" t="s">
        <v>370</v>
      </c>
      <c r="D45" s="22" t="s">
        <v>236</v>
      </c>
      <c r="E45" s="22"/>
      <c r="F45" s="22"/>
      <c r="G45" s="22"/>
      <c r="J45" s="22"/>
      <c r="K45" s="22"/>
      <c r="L45" s="22"/>
      <c r="M45" s="22"/>
      <c r="N45" s="22"/>
      <c r="O45" s="22"/>
      <c r="P45" s="22"/>
      <c r="Q45" s="39"/>
      <c r="R45" s="38"/>
      <c r="S45" s="40"/>
      <c r="T45" s="27"/>
      <c r="U45" s="27"/>
      <c r="V45" s="27"/>
      <c r="W45" s="27"/>
      <c r="X45" s="27"/>
      <c r="Y45" s="27"/>
      <c r="Z45" s="27"/>
      <c r="AA45" s="27"/>
      <c r="AB45" s="27"/>
      <c r="AC45" s="41"/>
    </row>
    <row r="46" spans="1:29" ht="16.899999999999999" customHeight="1">
      <c r="B46" s="91"/>
      <c r="C46" s="91" t="s">
        <v>416</v>
      </c>
      <c r="D46" s="22"/>
      <c r="E46" s="22"/>
      <c r="F46" s="149" t="s">
        <v>346</v>
      </c>
      <c r="G46" s="503" t="s">
        <v>420</v>
      </c>
      <c r="H46" s="503"/>
      <c r="I46" s="503"/>
      <c r="J46" s="503"/>
      <c r="K46" s="22" t="s">
        <v>431</v>
      </c>
      <c r="L46" s="22"/>
      <c r="M46" s="22"/>
      <c r="N46" s="22"/>
      <c r="O46" s="22"/>
      <c r="P46" s="22"/>
      <c r="Q46" s="39"/>
      <c r="R46" s="38"/>
      <c r="S46" s="40"/>
      <c r="T46" s="27"/>
      <c r="U46" s="27"/>
      <c r="V46" s="27"/>
      <c r="W46" s="27"/>
      <c r="X46" s="27"/>
      <c r="Y46" s="27"/>
      <c r="Z46" s="27"/>
      <c r="AA46" s="27"/>
      <c r="AB46" s="27"/>
      <c r="AC46" s="41"/>
    </row>
    <row r="47" spans="1:29" ht="16.899999999999999" customHeight="1">
      <c r="B47" s="91"/>
      <c r="C47" s="91" t="s">
        <v>417</v>
      </c>
      <c r="D47" s="22"/>
      <c r="E47" s="22"/>
      <c r="F47" s="22"/>
      <c r="G47" s="503" t="s">
        <v>415</v>
      </c>
      <c r="H47" s="503"/>
      <c r="I47" s="503"/>
      <c r="J47" s="503"/>
      <c r="K47" s="22"/>
      <c r="L47" s="22"/>
      <c r="M47" s="22"/>
      <c r="N47" s="22"/>
      <c r="O47" s="22"/>
      <c r="P47" s="22"/>
      <c r="Q47" s="150"/>
      <c r="R47" s="150"/>
      <c r="S47" s="41"/>
      <c r="T47" s="41"/>
      <c r="U47" s="41"/>
      <c r="V47" s="41"/>
      <c r="W47" s="41"/>
      <c r="X47" s="27"/>
      <c r="Y47" s="27"/>
      <c r="Z47" s="27"/>
      <c r="AA47" s="27"/>
      <c r="AB47" s="27"/>
      <c r="AC47" s="41"/>
    </row>
    <row r="48" spans="1:29" ht="16.899999999999999" customHeight="1">
      <c r="A48" s="91"/>
      <c r="B48" s="149"/>
      <c r="C48" s="91"/>
      <c r="D48" s="22"/>
      <c r="E48" s="22"/>
      <c r="F48" s="22"/>
      <c r="G48" s="503" t="s">
        <v>406</v>
      </c>
      <c r="H48" s="503"/>
      <c r="I48" s="503"/>
      <c r="J48" s="503"/>
      <c r="K48" s="22"/>
      <c r="L48" s="22"/>
      <c r="M48" s="22"/>
      <c r="N48" s="22"/>
      <c r="O48" s="22"/>
      <c r="P48" s="22"/>
      <c r="Q48" s="150"/>
      <c r="R48" s="150"/>
      <c r="S48" s="41"/>
      <c r="T48" s="41"/>
      <c r="U48" s="41"/>
      <c r="V48" s="41"/>
      <c r="W48" s="41"/>
      <c r="X48" s="27"/>
      <c r="Y48" s="27"/>
      <c r="Z48" s="27"/>
      <c r="AA48" s="27"/>
      <c r="AB48" s="27"/>
      <c r="AC48" s="41"/>
    </row>
    <row r="49" spans="1:29" ht="16.899999999999999" customHeight="1">
      <c r="A49" s="91"/>
      <c r="B49" s="149" t="s">
        <v>346</v>
      </c>
      <c r="C49" s="22" t="s">
        <v>370</v>
      </c>
      <c r="D49" s="22" t="s">
        <v>236</v>
      </c>
      <c r="E49" s="22"/>
      <c r="F49" s="22"/>
      <c r="K49" s="22"/>
      <c r="L49" s="22"/>
      <c r="M49" s="22"/>
      <c r="N49" s="22"/>
      <c r="O49" s="22"/>
      <c r="P49" s="22"/>
      <c r="Q49" s="150"/>
      <c r="R49" s="150"/>
      <c r="S49" s="41"/>
      <c r="T49" s="41"/>
      <c r="U49" s="41"/>
      <c r="V49" s="41"/>
      <c r="W49" s="41"/>
      <c r="X49" s="27"/>
      <c r="Y49" s="27"/>
      <c r="Z49" s="27"/>
      <c r="AA49" s="27"/>
      <c r="AB49" s="27"/>
      <c r="AC49" s="41"/>
    </row>
    <row r="50" spans="1:29" ht="16.899999999999999" customHeight="1">
      <c r="A50" s="151"/>
      <c r="B50" s="91"/>
      <c r="C50" s="91" t="s">
        <v>463</v>
      </c>
      <c r="D50" s="22"/>
      <c r="E50" s="22"/>
      <c r="K50" s="152"/>
      <c r="L50" s="41"/>
      <c r="M50" s="41"/>
      <c r="N50" s="41"/>
      <c r="O50" s="41"/>
      <c r="P50" s="150"/>
      <c r="Q50" s="150"/>
      <c r="R50" s="150"/>
      <c r="S50" s="41"/>
      <c r="T50" s="41"/>
      <c r="U50" s="41"/>
      <c r="V50" s="41"/>
      <c r="W50" s="41"/>
      <c r="X50" s="27"/>
      <c r="Y50" s="27"/>
      <c r="Z50" s="27"/>
      <c r="AA50" s="27"/>
      <c r="AB50" s="27"/>
      <c r="AC50" s="41"/>
    </row>
    <row r="51" spans="1:29" ht="16.899999999999999" customHeight="1">
      <c r="A51" s="153"/>
      <c r="B51" s="91"/>
      <c r="C51" s="91" t="s">
        <v>464</v>
      </c>
      <c r="D51" s="22"/>
      <c r="E51" s="22"/>
      <c r="K51" s="152"/>
      <c r="L51" s="41"/>
      <c r="M51" s="41"/>
      <c r="N51" s="41"/>
      <c r="O51" s="41"/>
      <c r="P51" s="150"/>
      <c r="Q51" s="150"/>
      <c r="R51" s="150"/>
      <c r="S51" s="41"/>
      <c r="T51" s="41"/>
      <c r="U51" s="41"/>
      <c r="V51" s="41"/>
      <c r="W51" s="41"/>
      <c r="X51" s="27"/>
      <c r="Y51" s="27"/>
      <c r="Z51" s="27"/>
      <c r="AA51" s="27"/>
      <c r="AB51" s="27"/>
      <c r="AC51" s="41"/>
    </row>
    <row r="52" spans="1:29" ht="16.899999999999999" customHeight="1">
      <c r="B52" s="151"/>
      <c r="C52" s="152"/>
      <c r="D52" s="152"/>
      <c r="E52" s="152"/>
      <c r="K52" s="152"/>
      <c r="L52" s="41"/>
      <c r="M52" s="41"/>
      <c r="N52" s="41"/>
      <c r="O52" s="41"/>
      <c r="P52" s="150"/>
      <c r="Q52" s="150"/>
      <c r="R52" s="150"/>
      <c r="S52" s="41"/>
      <c r="T52" s="41"/>
      <c r="U52" s="41"/>
      <c r="V52" s="41"/>
      <c r="W52" s="41"/>
      <c r="X52" s="27"/>
      <c r="Y52" s="27"/>
      <c r="Z52" s="27"/>
      <c r="AA52" s="27"/>
      <c r="AB52" s="27"/>
      <c r="AC52" s="41"/>
    </row>
    <row r="54" spans="1:29" ht="16.899999999999999" customHeight="1">
      <c r="F54" s="154"/>
      <c r="I54" s="155"/>
    </row>
  </sheetData>
  <mergeCells count="37">
    <mergeCell ref="G44:J44"/>
    <mergeCell ref="G47:J47"/>
    <mergeCell ref="G48:J48"/>
    <mergeCell ref="G46:J46"/>
    <mergeCell ref="B18:C18"/>
    <mergeCell ref="C3:K3"/>
    <mergeCell ref="C4:K4"/>
    <mergeCell ref="G40:J40"/>
    <mergeCell ref="G42:J42"/>
    <mergeCell ref="G43:J43"/>
    <mergeCell ref="B15:C15"/>
    <mergeCell ref="B16:C16"/>
    <mergeCell ref="P5:X5"/>
    <mergeCell ref="P6:Y6"/>
    <mergeCell ref="A11:A12"/>
    <mergeCell ref="D11:D12"/>
    <mergeCell ref="E11:E12"/>
    <mergeCell ref="F11:G11"/>
    <mergeCell ref="H11:I11"/>
    <mergeCell ref="J11:J12"/>
    <mergeCell ref="B11:C12"/>
    <mergeCell ref="A1:K1"/>
    <mergeCell ref="C2:K2"/>
    <mergeCell ref="A34:E34"/>
    <mergeCell ref="A35:D35"/>
    <mergeCell ref="E35:H35"/>
    <mergeCell ref="B33:C33"/>
    <mergeCell ref="B14:C14"/>
    <mergeCell ref="B17:C17"/>
    <mergeCell ref="B31:C31"/>
    <mergeCell ref="B20:C20"/>
    <mergeCell ref="B22:C22"/>
    <mergeCell ref="B23:C23"/>
    <mergeCell ref="B24:C24"/>
    <mergeCell ref="B26:C26"/>
    <mergeCell ref="B28:C28"/>
    <mergeCell ref="B30:C30"/>
  </mergeCells>
  <printOptions horizontalCentered="1"/>
  <pageMargins left="7.874015748031496E-2" right="7.874015748031496E-2" top="0.51181102362204722" bottom="0.31496062992125984" header="0.19685039370078741" footer="0.19685039370078741"/>
  <pageSetup paperSize="9" fitToHeight="0" orientation="portrait" horizontalDpi="4294967292" r:id="rId1"/>
  <rowBreaks count="1" manualBreakCount="1">
    <brk id="51" max="27" man="1"/>
  </rowBreaks>
  <colBreaks count="2" manualBreakCount="2">
    <brk id="11" max="50" man="1"/>
    <brk id="27" max="5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00"/>
  </sheetPr>
  <dimension ref="A1:CQ250"/>
  <sheetViews>
    <sheetView zoomScaleNormal="100" workbookViewId="0">
      <selection activeCell="CV42" sqref="CV42"/>
    </sheetView>
  </sheetViews>
  <sheetFormatPr defaultRowHeight="19.149999999999999" customHeight="1"/>
  <cols>
    <col min="1" max="1" width="0.25" customWidth="1"/>
    <col min="2" max="2" width="0.875" customWidth="1"/>
    <col min="3" max="3" width="1" customWidth="1"/>
    <col min="4" max="4" width="1.25" hidden="1" customWidth="1"/>
    <col min="5" max="5" width="1.375" customWidth="1"/>
    <col min="6" max="6" width="0.375" customWidth="1"/>
    <col min="7" max="7" width="1.375" customWidth="1"/>
    <col min="8" max="8" width="0.75" customWidth="1"/>
    <col min="9" max="10" width="1.25" customWidth="1"/>
    <col min="11" max="11" width="0.625" customWidth="1"/>
    <col min="12" max="12" width="0.75" customWidth="1"/>
    <col min="13" max="13" width="1" customWidth="1"/>
    <col min="14" max="14" width="0.25" customWidth="1"/>
    <col min="15" max="15" width="1" customWidth="1"/>
    <col min="16" max="16" width="0.75" customWidth="1"/>
    <col min="17" max="18" width="0.875" customWidth="1"/>
    <col min="19" max="20" width="0.75" customWidth="1"/>
    <col min="21" max="21" width="0.125" customWidth="1"/>
    <col min="22" max="22" width="0.625" customWidth="1"/>
    <col min="23" max="23" width="1.75" customWidth="1"/>
    <col min="24" max="25" width="1" customWidth="1"/>
    <col min="26" max="26" width="0.875" customWidth="1"/>
    <col min="27" max="27" width="1.25" customWidth="1"/>
    <col min="28" max="28" width="1.75" customWidth="1"/>
    <col min="29" max="29" width="0.875" customWidth="1"/>
    <col min="30" max="30" width="1.25" customWidth="1"/>
    <col min="31" max="31" width="0.875" customWidth="1"/>
    <col min="32" max="32" width="0.5" customWidth="1"/>
    <col min="33" max="33" width="0.625" customWidth="1"/>
    <col min="34" max="34" width="1.5" customWidth="1"/>
    <col min="35" max="35" width="0.875" hidden="1" customWidth="1"/>
    <col min="36" max="36" width="1" customWidth="1"/>
    <col min="37" max="38" width="0.875" customWidth="1"/>
    <col min="39" max="39" width="1.875" customWidth="1"/>
    <col min="40" max="41" width="0.75" customWidth="1"/>
    <col min="42" max="42" width="1.75" customWidth="1"/>
    <col min="43" max="43" width="1.875" customWidth="1"/>
    <col min="44" max="44" width="1" customWidth="1"/>
    <col min="45" max="46" width="0.75" customWidth="1"/>
    <col min="47" max="47" width="0.875" customWidth="1"/>
    <col min="48" max="48" width="1.25" customWidth="1"/>
    <col min="49" max="50" width="0.875" hidden="1" customWidth="1"/>
    <col min="51" max="51" width="8.25" hidden="1" customWidth="1"/>
    <col min="52" max="53" width="1.25" customWidth="1"/>
    <col min="54" max="54" width="0.5" customWidth="1"/>
    <col min="55" max="56" width="0.375" customWidth="1"/>
    <col min="57" max="57" width="0.5" customWidth="1"/>
    <col min="58" max="59" width="1.375" customWidth="1"/>
    <col min="60" max="60" width="0.375" customWidth="1"/>
    <col min="61" max="61" width="1.25" customWidth="1"/>
    <col min="62" max="62" width="1" customWidth="1"/>
    <col min="63" max="63" width="0.75" customWidth="1"/>
    <col min="64" max="64" width="0.625" customWidth="1"/>
    <col min="65" max="65" width="8.25" hidden="1" customWidth="1"/>
    <col min="66" max="66" width="1.375" customWidth="1"/>
    <col min="67" max="67" width="0.625" hidden="1" customWidth="1"/>
    <col min="68" max="68" width="1" hidden="1" customWidth="1"/>
    <col min="69" max="69" width="0.75" customWidth="1"/>
    <col min="70" max="70" width="0.5" customWidth="1"/>
    <col min="71" max="71" width="0.875" customWidth="1"/>
    <col min="72" max="72" width="0.5" customWidth="1"/>
    <col min="73" max="73" width="0.75" customWidth="1"/>
    <col min="74" max="75" width="0.625" customWidth="1"/>
    <col min="76" max="76" width="1.25" customWidth="1"/>
    <col min="77" max="78" width="0.875" customWidth="1"/>
    <col min="79" max="79" width="1.875" customWidth="1"/>
    <col min="80" max="81" width="1.75" customWidth="1"/>
    <col min="82" max="82" width="0.375" customWidth="1"/>
    <col min="83" max="83" width="0.75" customWidth="1"/>
    <col min="84" max="84" width="0.625" customWidth="1"/>
    <col min="85" max="85" width="0.375" hidden="1" customWidth="1"/>
    <col min="86" max="86" width="0.625" customWidth="1"/>
    <col min="87" max="87" width="0.5" customWidth="1"/>
    <col min="88" max="88" width="0.75" customWidth="1"/>
    <col min="89" max="89" width="0.625" hidden="1" customWidth="1"/>
    <col min="90" max="90" width="0.375" customWidth="1"/>
    <col min="91" max="91" width="0.625" customWidth="1"/>
    <col min="92" max="92" width="0.5" hidden="1" customWidth="1"/>
    <col min="93" max="93" width="0.875" customWidth="1"/>
    <col min="94" max="94" width="0.375" customWidth="1"/>
    <col min="95" max="95" width="2.125" customWidth="1"/>
    <col min="96" max="96" width="0.5" customWidth="1"/>
    <col min="97" max="256" width="8.75"/>
    <col min="257" max="257" width="0.25" customWidth="1"/>
    <col min="258" max="258" width="0.875" customWidth="1"/>
    <col min="259" max="259" width="1" customWidth="1"/>
    <col min="260" max="260" width="0" hidden="1" customWidth="1"/>
    <col min="261" max="261" width="1.375" customWidth="1"/>
    <col min="262" max="262" width="0.375" customWidth="1"/>
    <col min="263" max="263" width="1.375" customWidth="1"/>
    <col min="264" max="264" width="0.75" customWidth="1"/>
    <col min="265" max="266" width="1.25" customWidth="1"/>
    <col min="267" max="267" width="0.625" customWidth="1"/>
    <col min="268" max="268" width="0.75" customWidth="1"/>
    <col min="269" max="269" width="1" customWidth="1"/>
    <col min="270" max="270" width="0.25" customWidth="1"/>
    <col min="271" max="271" width="1" customWidth="1"/>
    <col min="272" max="272" width="0.75" customWidth="1"/>
    <col min="273" max="274" width="0.875" customWidth="1"/>
    <col min="275" max="276" width="0.75" customWidth="1"/>
    <col min="277" max="277" width="0.125" customWidth="1"/>
    <col min="278" max="278" width="0.625" customWidth="1"/>
    <col min="279" max="279" width="1.75" customWidth="1"/>
    <col min="280" max="281" width="1" customWidth="1"/>
    <col min="282" max="282" width="0.875" customWidth="1"/>
    <col min="283" max="283" width="1.25" customWidth="1"/>
    <col min="284" max="284" width="1.75" customWidth="1"/>
    <col min="285" max="285" width="0.875" customWidth="1"/>
    <col min="286" max="286" width="1.25" customWidth="1"/>
    <col min="287" max="287" width="0.875" customWidth="1"/>
    <col min="288" max="288" width="0.5" customWidth="1"/>
    <col min="289" max="289" width="0.625" customWidth="1"/>
    <col min="290" max="290" width="1.5" customWidth="1"/>
    <col min="291" max="291" width="0" hidden="1" customWidth="1"/>
    <col min="292" max="292" width="1" customWidth="1"/>
    <col min="293" max="294" width="0.875" customWidth="1"/>
    <col min="295" max="295" width="1.875" customWidth="1"/>
    <col min="296" max="297" width="0.75" customWidth="1"/>
    <col min="298" max="298" width="1.75" customWidth="1"/>
    <col min="299" max="299" width="1.875" customWidth="1"/>
    <col min="300" max="300" width="1" customWidth="1"/>
    <col min="301" max="302" width="0.75" customWidth="1"/>
    <col min="303" max="303" width="0.875" customWidth="1"/>
    <col min="304" max="304" width="1.25" customWidth="1"/>
    <col min="305" max="307" width="0" hidden="1" customWidth="1"/>
    <col min="308" max="309" width="1.25" customWidth="1"/>
    <col min="310" max="310" width="0.5" customWidth="1"/>
    <col min="311" max="312" width="0.375" customWidth="1"/>
    <col min="313" max="313" width="0.5" customWidth="1"/>
    <col min="314" max="315" width="1.375" customWidth="1"/>
    <col min="316" max="316" width="0.375" customWidth="1"/>
    <col min="317" max="317" width="1.25" customWidth="1"/>
    <col min="318" max="318" width="1" customWidth="1"/>
    <col min="319" max="319" width="0.75" customWidth="1"/>
    <col min="320" max="320" width="0.625" customWidth="1"/>
    <col min="321" max="321" width="0" hidden="1" customWidth="1"/>
    <col min="322" max="322" width="1.375" customWidth="1"/>
    <col min="323" max="324" width="0" hidden="1" customWidth="1"/>
    <col min="325" max="325" width="0.75" customWidth="1"/>
    <col min="326" max="326" width="0.5" customWidth="1"/>
    <col min="327" max="327" width="0.875" customWidth="1"/>
    <col min="328" max="328" width="0.5" customWidth="1"/>
    <col min="329" max="329" width="0.75" customWidth="1"/>
    <col min="330" max="331" width="0.625" customWidth="1"/>
    <col min="332" max="332" width="1.25" customWidth="1"/>
    <col min="333" max="334" width="0.875" customWidth="1"/>
    <col min="335" max="335" width="1.875" customWidth="1"/>
    <col min="336" max="337" width="1.75" customWidth="1"/>
    <col min="338" max="338" width="0.375" customWidth="1"/>
    <col min="339" max="339" width="0.75" customWidth="1"/>
    <col min="340" max="340" width="0.625" customWidth="1"/>
    <col min="341" max="341" width="0" hidden="1" customWidth="1"/>
    <col min="342" max="342" width="0.625" customWidth="1"/>
    <col min="343" max="343" width="0.5" customWidth="1"/>
    <col min="344" max="344" width="0.75" customWidth="1"/>
    <col min="345" max="345" width="0" hidden="1" customWidth="1"/>
    <col min="346" max="346" width="0.375" customWidth="1"/>
    <col min="347" max="347" width="0.625" customWidth="1"/>
    <col min="348" max="348" width="0" hidden="1" customWidth="1"/>
    <col min="349" max="349" width="0.875" customWidth="1"/>
    <col min="350" max="350" width="0.375" customWidth="1"/>
    <col min="351" max="351" width="2.125" customWidth="1"/>
    <col min="352" max="352" width="0.5" customWidth="1"/>
    <col min="353" max="512" width="8.75"/>
    <col min="513" max="513" width="0.25" customWidth="1"/>
    <col min="514" max="514" width="0.875" customWidth="1"/>
    <col min="515" max="515" width="1" customWidth="1"/>
    <col min="516" max="516" width="0" hidden="1" customWidth="1"/>
    <col min="517" max="517" width="1.375" customWidth="1"/>
    <col min="518" max="518" width="0.375" customWidth="1"/>
    <col min="519" max="519" width="1.375" customWidth="1"/>
    <col min="520" max="520" width="0.75" customWidth="1"/>
    <col min="521" max="522" width="1.25" customWidth="1"/>
    <col min="523" max="523" width="0.625" customWidth="1"/>
    <col min="524" max="524" width="0.75" customWidth="1"/>
    <col min="525" max="525" width="1" customWidth="1"/>
    <col min="526" max="526" width="0.25" customWidth="1"/>
    <col min="527" max="527" width="1" customWidth="1"/>
    <col min="528" max="528" width="0.75" customWidth="1"/>
    <col min="529" max="530" width="0.875" customWidth="1"/>
    <col min="531" max="532" width="0.75" customWidth="1"/>
    <col min="533" max="533" width="0.125" customWidth="1"/>
    <col min="534" max="534" width="0.625" customWidth="1"/>
    <col min="535" max="535" width="1.75" customWidth="1"/>
    <col min="536" max="537" width="1" customWidth="1"/>
    <col min="538" max="538" width="0.875" customWidth="1"/>
    <col min="539" max="539" width="1.25" customWidth="1"/>
    <col min="540" max="540" width="1.75" customWidth="1"/>
    <col min="541" max="541" width="0.875" customWidth="1"/>
    <col min="542" max="542" width="1.25" customWidth="1"/>
    <col min="543" max="543" width="0.875" customWidth="1"/>
    <col min="544" max="544" width="0.5" customWidth="1"/>
    <col min="545" max="545" width="0.625" customWidth="1"/>
    <col min="546" max="546" width="1.5" customWidth="1"/>
    <col min="547" max="547" width="0" hidden="1" customWidth="1"/>
    <col min="548" max="548" width="1" customWidth="1"/>
    <col min="549" max="550" width="0.875" customWidth="1"/>
    <col min="551" max="551" width="1.875" customWidth="1"/>
    <col min="552" max="553" width="0.75" customWidth="1"/>
    <col min="554" max="554" width="1.75" customWidth="1"/>
    <col min="555" max="555" width="1.875" customWidth="1"/>
    <col min="556" max="556" width="1" customWidth="1"/>
    <col min="557" max="558" width="0.75" customWidth="1"/>
    <col min="559" max="559" width="0.875" customWidth="1"/>
    <col min="560" max="560" width="1.25" customWidth="1"/>
    <col min="561" max="563" width="0" hidden="1" customWidth="1"/>
    <col min="564" max="565" width="1.25" customWidth="1"/>
    <col min="566" max="566" width="0.5" customWidth="1"/>
    <col min="567" max="568" width="0.375" customWidth="1"/>
    <col min="569" max="569" width="0.5" customWidth="1"/>
    <col min="570" max="571" width="1.375" customWidth="1"/>
    <col min="572" max="572" width="0.375" customWidth="1"/>
    <col min="573" max="573" width="1.25" customWidth="1"/>
    <col min="574" max="574" width="1" customWidth="1"/>
    <col min="575" max="575" width="0.75" customWidth="1"/>
    <col min="576" max="576" width="0.625" customWidth="1"/>
    <col min="577" max="577" width="0" hidden="1" customWidth="1"/>
    <col min="578" max="578" width="1.375" customWidth="1"/>
    <col min="579" max="580" width="0" hidden="1" customWidth="1"/>
    <col min="581" max="581" width="0.75" customWidth="1"/>
    <col min="582" max="582" width="0.5" customWidth="1"/>
    <col min="583" max="583" width="0.875" customWidth="1"/>
    <col min="584" max="584" width="0.5" customWidth="1"/>
    <col min="585" max="585" width="0.75" customWidth="1"/>
    <col min="586" max="587" width="0.625" customWidth="1"/>
    <col min="588" max="588" width="1.25" customWidth="1"/>
    <col min="589" max="590" width="0.875" customWidth="1"/>
    <col min="591" max="591" width="1.875" customWidth="1"/>
    <col min="592" max="593" width="1.75" customWidth="1"/>
    <col min="594" max="594" width="0.375" customWidth="1"/>
    <col min="595" max="595" width="0.75" customWidth="1"/>
    <col min="596" max="596" width="0.625" customWidth="1"/>
    <col min="597" max="597" width="0" hidden="1" customWidth="1"/>
    <col min="598" max="598" width="0.625" customWidth="1"/>
    <col min="599" max="599" width="0.5" customWidth="1"/>
    <col min="600" max="600" width="0.75" customWidth="1"/>
    <col min="601" max="601" width="0" hidden="1" customWidth="1"/>
    <col min="602" max="602" width="0.375" customWidth="1"/>
    <col min="603" max="603" width="0.625" customWidth="1"/>
    <col min="604" max="604" width="0" hidden="1" customWidth="1"/>
    <col min="605" max="605" width="0.875" customWidth="1"/>
    <col min="606" max="606" width="0.375" customWidth="1"/>
    <col min="607" max="607" width="2.125" customWidth="1"/>
    <col min="608" max="608" width="0.5" customWidth="1"/>
    <col min="609" max="768" width="8.75"/>
    <col min="769" max="769" width="0.25" customWidth="1"/>
    <col min="770" max="770" width="0.875" customWidth="1"/>
    <col min="771" max="771" width="1" customWidth="1"/>
    <col min="772" max="772" width="0" hidden="1" customWidth="1"/>
    <col min="773" max="773" width="1.375" customWidth="1"/>
    <col min="774" max="774" width="0.375" customWidth="1"/>
    <col min="775" max="775" width="1.375" customWidth="1"/>
    <col min="776" max="776" width="0.75" customWidth="1"/>
    <col min="777" max="778" width="1.25" customWidth="1"/>
    <col min="779" max="779" width="0.625" customWidth="1"/>
    <col min="780" max="780" width="0.75" customWidth="1"/>
    <col min="781" max="781" width="1" customWidth="1"/>
    <col min="782" max="782" width="0.25" customWidth="1"/>
    <col min="783" max="783" width="1" customWidth="1"/>
    <col min="784" max="784" width="0.75" customWidth="1"/>
    <col min="785" max="786" width="0.875" customWidth="1"/>
    <col min="787" max="788" width="0.75" customWidth="1"/>
    <col min="789" max="789" width="0.125" customWidth="1"/>
    <col min="790" max="790" width="0.625" customWidth="1"/>
    <col min="791" max="791" width="1.75" customWidth="1"/>
    <col min="792" max="793" width="1" customWidth="1"/>
    <col min="794" max="794" width="0.875" customWidth="1"/>
    <col min="795" max="795" width="1.25" customWidth="1"/>
    <col min="796" max="796" width="1.75" customWidth="1"/>
    <col min="797" max="797" width="0.875" customWidth="1"/>
    <col min="798" max="798" width="1.25" customWidth="1"/>
    <col min="799" max="799" width="0.875" customWidth="1"/>
    <col min="800" max="800" width="0.5" customWidth="1"/>
    <col min="801" max="801" width="0.625" customWidth="1"/>
    <col min="802" max="802" width="1.5" customWidth="1"/>
    <col min="803" max="803" width="0" hidden="1" customWidth="1"/>
    <col min="804" max="804" width="1" customWidth="1"/>
    <col min="805" max="806" width="0.875" customWidth="1"/>
    <col min="807" max="807" width="1.875" customWidth="1"/>
    <col min="808" max="809" width="0.75" customWidth="1"/>
    <col min="810" max="810" width="1.75" customWidth="1"/>
    <col min="811" max="811" width="1.875" customWidth="1"/>
    <col min="812" max="812" width="1" customWidth="1"/>
    <col min="813" max="814" width="0.75" customWidth="1"/>
    <col min="815" max="815" width="0.875" customWidth="1"/>
    <col min="816" max="816" width="1.25" customWidth="1"/>
    <col min="817" max="819" width="0" hidden="1" customWidth="1"/>
    <col min="820" max="821" width="1.25" customWidth="1"/>
    <col min="822" max="822" width="0.5" customWidth="1"/>
    <col min="823" max="824" width="0.375" customWidth="1"/>
    <col min="825" max="825" width="0.5" customWidth="1"/>
    <col min="826" max="827" width="1.375" customWidth="1"/>
    <col min="828" max="828" width="0.375" customWidth="1"/>
    <col min="829" max="829" width="1.25" customWidth="1"/>
    <col min="830" max="830" width="1" customWidth="1"/>
    <col min="831" max="831" width="0.75" customWidth="1"/>
    <col min="832" max="832" width="0.625" customWidth="1"/>
    <col min="833" max="833" width="0" hidden="1" customWidth="1"/>
    <col min="834" max="834" width="1.375" customWidth="1"/>
    <col min="835" max="836" width="0" hidden="1" customWidth="1"/>
    <col min="837" max="837" width="0.75" customWidth="1"/>
    <col min="838" max="838" width="0.5" customWidth="1"/>
    <col min="839" max="839" width="0.875" customWidth="1"/>
    <col min="840" max="840" width="0.5" customWidth="1"/>
    <col min="841" max="841" width="0.75" customWidth="1"/>
    <col min="842" max="843" width="0.625" customWidth="1"/>
    <col min="844" max="844" width="1.25" customWidth="1"/>
    <col min="845" max="846" width="0.875" customWidth="1"/>
    <col min="847" max="847" width="1.875" customWidth="1"/>
    <col min="848" max="849" width="1.75" customWidth="1"/>
    <col min="850" max="850" width="0.375" customWidth="1"/>
    <col min="851" max="851" width="0.75" customWidth="1"/>
    <col min="852" max="852" width="0.625" customWidth="1"/>
    <col min="853" max="853" width="0" hidden="1" customWidth="1"/>
    <col min="854" max="854" width="0.625" customWidth="1"/>
    <col min="855" max="855" width="0.5" customWidth="1"/>
    <col min="856" max="856" width="0.75" customWidth="1"/>
    <col min="857" max="857" width="0" hidden="1" customWidth="1"/>
    <col min="858" max="858" width="0.375" customWidth="1"/>
    <col min="859" max="859" width="0.625" customWidth="1"/>
    <col min="860" max="860" width="0" hidden="1" customWidth="1"/>
    <col min="861" max="861" width="0.875" customWidth="1"/>
    <col min="862" max="862" width="0.375" customWidth="1"/>
    <col min="863" max="863" width="2.125" customWidth="1"/>
    <col min="864" max="864" width="0.5" customWidth="1"/>
    <col min="865" max="1024" width="8.75"/>
    <col min="1025" max="1025" width="0.25" customWidth="1"/>
    <col min="1026" max="1026" width="0.875" customWidth="1"/>
    <col min="1027" max="1027" width="1" customWidth="1"/>
    <col min="1028" max="1028" width="0" hidden="1" customWidth="1"/>
    <col min="1029" max="1029" width="1.375" customWidth="1"/>
    <col min="1030" max="1030" width="0.375" customWidth="1"/>
    <col min="1031" max="1031" width="1.375" customWidth="1"/>
    <col min="1032" max="1032" width="0.75" customWidth="1"/>
    <col min="1033" max="1034" width="1.25" customWidth="1"/>
    <col min="1035" max="1035" width="0.625" customWidth="1"/>
    <col min="1036" max="1036" width="0.75" customWidth="1"/>
    <col min="1037" max="1037" width="1" customWidth="1"/>
    <col min="1038" max="1038" width="0.25" customWidth="1"/>
    <col min="1039" max="1039" width="1" customWidth="1"/>
    <col min="1040" max="1040" width="0.75" customWidth="1"/>
    <col min="1041" max="1042" width="0.875" customWidth="1"/>
    <col min="1043" max="1044" width="0.75" customWidth="1"/>
    <col min="1045" max="1045" width="0.125" customWidth="1"/>
    <col min="1046" max="1046" width="0.625" customWidth="1"/>
    <col min="1047" max="1047" width="1.75" customWidth="1"/>
    <col min="1048" max="1049" width="1" customWidth="1"/>
    <col min="1050" max="1050" width="0.875" customWidth="1"/>
    <col min="1051" max="1051" width="1.25" customWidth="1"/>
    <col min="1052" max="1052" width="1.75" customWidth="1"/>
    <col min="1053" max="1053" width="0.875" customWidth="1"/>
    <col min="1054" max="1054" width="1.25" customWidth="1"/>
    <col min="1055" max="1055" width="0.875" customWidth="1"/>
    <col min="1056" max="1056" width="0.5" customWidth="1"/>
    <col min="1057" max="1057" width="0.625" customWidth="1"/>
    <col min="1058" max="1058" width="1.5" customWidth="1"/>
    <col min="1059" max="1059" width="0" hidden="1" customWidth="1"/>
    <col min="1060" max="1060" width="1" customWidth="1"/>
    <col min="1061" max="1062" width="0.875" customWidth="1"/>
    <col min="1063" max="1063" width="1.875" customWidth="1"/>
    <col min="1064" max="1065" width="0.75" customWidth="1"/>
    <col min="1066" max="1066" width="1.75" customWidth="1"/>
    <col min="1067" max="1067" width="1.875" customWidth="1"/>
    <col min="1068" max="1068" width="1" customWidth="1"/>
    <col min="1069" max="1070" width="0.75" customWidth="1"/>
    <col min="1071" max="1071" width="0.875" customWidth="1"/>
    <col min="1072" max="1072" width="1.25" customWidth="1"/>
    <col min="1073" max="1075" width="0" hidden="1" customWidth="1"/>
    <col min="1076" max="1077" width="1.25" customWidth="1"/>
    <col min="1078" max="1078" width="0.5" customWidth="1"/>
    <col min="1079" max="1080" width="0.375" customWidth="1"/>
    <col min="1081" max="1081" width="0.5" customWidth="1"/>
    <col min="1082" max="1083" width="1.375" customWidth="1"/>
    <col min="1084" max="1084" width="0.375" customWidth="1"/>
    <col min="1085" max="1085" width="1.25" customWidth="1"/>
    <col min="1086" max="1086" width="1" customWidth="1"/>
    <col min="1087" max="1087" width="0.75" customWidth="1"/>
    <col min="1088" max="1088" width="0.625" customWidth="1"/>
    <col min="1089" max="1089" width="0" hidden="1" customWidth="1"/>
    <col min="1090" max="1090" width="1.375" customWidth="1"/>
    <col min="1091" max="1092" width="0" hidden="1" customWidth="1"/>
    <col min="1093" max="1093" width="0.75" customWidth="1"/>
    <col min="1094" max="1094" width="0.5" customWidth="1"/>
    <col min="1095" max="1095" width="0.875" customWidth="1"/>
    <col min="1096" max="1096" width="0.5" customWidth="1"/>
    <col min="1097" max="1097" width="0.75" customWidth="1"/>
    <col min="1098" max="1099" width="0.625" customWidth="1"/>
    <col min="1100" max="1100" width="1.25" customWidth="1"/>
    <col min="1101" max="1102" width="0.875" customWidth="1"/>
    <col min="1103" max="1103" width="1.875" customWidth="1"/>
    <col min="1104" max="1105" width="1.75" customWidth="1"/>
    <col min="1106" max="1106" width="0.375" customWidth="1"/>
    <col min="1107" max="1107" width="0.75" customWidth="1"/>
    <col min="1108" max="1108" width="0.625" customWidth="1"/>
    <col min="1109" max="1109" width="0" hidden="1" customWidth="1"/>
    <col min="1110" max="1110" width="0.625" customWidth="1"/>
    <col min="1111" max="1111" width="0.5" customWidth="1"/>
    <col min="1112" max="1112" width="0.75" customWidth="1"/>
    <col min="1113" max="1113" width="0" hidden="1" customWidth="1"/>
    <col min="1114" max="1114" width="0.375" customWidth="1"/>
    <col min="1115" max="1115" width="0.625" customWidth="1"/>
    <col min="1116" max="1116" width="0" hidden="1" customWidth="1"/>
    <col min="1117" max="1117" width="0.875" customWidth="1"/>
    <col min="1118" max="1118" width="0.375" customWidth="1"/>
    <col min="1119" max="1119" width="2.125" customWidth="1"/>
    <col min="1120" max="1120" width="0.5" customWidth="1"/>
    <col min="1121" max="1280" width="8.75"/>
    <col min="1281" max="1281" width="0.25" customWidth="1"/>
    <col min="1282" max="1282" width="0.875" customWidth="1"/>
    <col min="1283" max="1283" width="1" customWidth="1"/>
    <col min="1284" max="1284" width="0" hidden="1" customWidth="1"/>
    <col min="1285" max="1285" width="1.375" customWidth="1"/>
    <col min="1286" max="1286" width="0.375" customWidth="1"/>
    <col min="1287" max="1287" width="1.375" customWidth="1"/>
    <col min="1288" max="1288" width="0.75" customWidth="1"/>
    <col min="1289" max="1290" width="1.25" customWidth="1"/>
    <col min="1291" max="1291" width="0.625" customWidth="1"/>
    <col min="1292" max="1292" width="0.75" customWidth="1"/>
    <col min="1293" max="1293" width="1" customWidth="1"/>
    <col min="1294" max="1294" width="0.25" customWidth="1"/>
    <col min="1295" max="1295" width="1" customWidth="1"/>
    <col min="1296" max="1296" width="0.75" customWidth="1"/>
    <col min="1297" max="1298" width="0.875" customWidth="1"/>
    <col min="1299" max="1300" width="0.75" customWidth="1"/>
    <col min="1301" max="1301" width="0.125" customWidth="1"/>
    <col min="1302" max="1302" width="0.625" customWidth="1"/>
    <col min="1303" max="1303" width="1.75" customWidth="1"/>
    <col min="1304" max="1305" width="1" customWidth="1"/>
    <col min="1306" max="1306" width="0.875" customWidth="1"/>
    <col min="1307" max="1307" width="1.25" customWidth="1"/>
    <col min="1308" max="1308" width="1.75" customWidth="1"/>
    <col min="1309" max="1309" width="0.875" customWidth="1"/>
    <col min="1310" max="1310" width="1.25" customWidth="1"/>
    <col min="1311" max="1311" width="0.875" customWidth="1"/>
    <col min="1312" max="1312" width="0.5" customWidth="1"/>
    <col min="1313" max="1313" width="0.625" customWidth="1"/>
    <col min="1314" max="1314" width="1.5" customWidth="1"/>
    <col min="1315" max="1315" width="0" hidden="1" customWidth="1"/>
    <col min="1316" max="1316" width="1" customWidth="1"/>
    <col min="1317" max="1318" width="0.875" customWidth="1"/>
    <col min="1319" max="1319" width="1.875" customWidth="1"/>
    <col min="1320" max="1321" width="0.75" customWidth="1"/>
    <col min="1322" max="1322" width="1.75" customWidth="1"/>
    <col min="1323" max="1323" width="1.875" customWidth="1"/>
    <col min="1324" max="1324" width="1" customWidth="1"/>
    <col min="1325" max="1326" width="0.75" customWidth="1"/>
    <col min="1327" max="1327" width="0.875" customWidth="1"/>
    <col min="1328" max="1328" width="1.25" customWidth="1"/>
    <col min="1329" max="1331" width="0" hidden="1" customWidth="1"/>
    <col min="1332" max="1333" width="1.25" customWidth="1"/>
    <col min="1334" max="1334" width="0.5" customWidth="1"/>
    <col min="1335" max="1336" width="0.375" customWidth="1"/>
    <col min="1337" max="1337" width="0.5" customWidth="1"/>
    <col min="1338" max="1339" width="1.375" customWidth="1"/>
    <col min="1340" max="1340" width="0.375" customWidth="1"/>
    <col min="1341" max="1341" width="1.25" customWidth="1"/>
    <col min="1342" max="1342" width="1" customWidth="1"/>
    <col min="1343" max="1343" width="0.75" customWidth="1"/>
    <col min="1344" max="1344" width="0.625" customWidth="1"/>
    <col min="1345" max="1345" width="0" hidden="1" customWidth="1"/>
    <col min="1346" max="1346" width="1.375" customWidth="1"/>
    <col min="1347" max="1348" width="0" hidden="1" customWidth="1"/>
    <col min="1349" max="1349" width="0.75" customWidth="1"/>
    <col min="1350" max="1350" width="0.5" customWidth="1"/>
    <col min="1351" max="1351" width="0.875" customWidth="1"/>
    <col min="1352" max="1352" width="0.5" customWidth="1"/>
    <col min="1353" max="1353" width="0.75" customWidth="1"/>
    <col min="1354" max="1355" width="0.625" customWidth="1"/>
    <col min="1356" max="1356" width="1.25" customWidth="1"/>
    <col min="1357" max="1358" width="0.875" customWidth="1"/>
    <col min="1359" max="1359" width="1.875" customWidth="1"/>
    <col min="1360" max="1361" width="1.75" customWidth="1"/>
    <col min="1362" max="1362" width="0.375" customWidth="1"/>
    <col min="1363" max="1363" width="0.75" customWidth="1"/>
    <col min="1364" max="1364" width="0.625" customWidth="1"/>
    <col min="1365" max="1365" width="0" hidden="1" customWidth="1"/>
    <col min="1366" max="1366" width="0.625" customWidth="1"/>
    <col min="1367" max="1367" width="0.5" customWidth="1"/>
    <col min="1368" max="1368" width="0.75" customWidth="1"/>
    <col min="1369" max="1369" width="0" hidden="1" customWidth="1"/>
    <col min="1370" max="1370" width="0.375" customWidth="1"/>
    <col min="1371" max="1371" width="0.625" customWidth="1"/>
    <col min="1372" max="1372" width="0" hidden="1" customWidth="1"/>
    <col min="1373" max="1373" width="0.875" customWidth="1"/>
    <col min="1374" max="1374" width="0.375" customWidth="1"/>
    <col min="1375" max="1375" width="2.125" customWidth="1"/>
    <col min="1376" max="1376" width="0.5" customWidth="1"/>
    <col min="1377" max="1536" width="8.75"/>
    <col min="1537" max="1537" width="0.25" customWidth="1"/>
    <col min="1538" max="1538" width="0.875" customWidth="1"/>
    <col min="1539" max="1539" width="1" customWidth="1"/>
    <col min="1540" max="1540" width="0" hidden="1" customWidth="1"/>
    <col min="1541" max="1541" width="1.375" customWidth="1"/>
    <col min="1542" max="1542" width="0.375" customWidth="1"/>
    <col min="1543" max="1543" width="1.375" customWidth="1"/>
    <col min="1544" max="1544" width="0.75" customWidth="1"/>
    <col min="1545" max="1546" width="1.25" customWidth="1"/>
    <col min="1547" max="1547" width="0.625" customWidth="1"/>
    <col min="1548" max="1548" width="0.75" customWidth="1"/>
    <col min="1549" max="1549" width="1" customWidth="1"/>
    <col min="1550" max="1550" width="0.25" customWidth="1"/>
    <col min="1551" max="1551" width="1" customWidth="1"/>
    <col min="1552" max="1552" width="0.75" customWidth="1"/>
    <col min="1553" max="1554" width="0.875" customWidth="1"/>
    <col min="1555" max="1556" width="0.75" customWidth="1"/>
    <col min="1557" max="1557" width="0.125" customWidth="1"/>
    <col min="1558" max="1558" width="0.625" customWidth="1"/>
    <col min="1559" max="1559" width="1.75" customWidth="1"/>
    <col min="1560" max="1561" width="1" customWidth="1"/>
    <col min="1562" max="1562" width="0.875" customWidth="1"/>
    <col min="1563" max="1563" width="1.25" customWidth="1"/>
    <col min="1564" max="1564" width="1.75" customWidth="1"/>
    <col min="1565" max="1565" width="0.875" customWidth="1"/>
    <col min="1566" max="1566" width="1.25" customWidth="1"/>
    <col min="1567" max="1567" width="0.875" customWidth="1"/>
    <col min="1568" max="1568" width="0.5" customWidth="1"/>
    <col min="1569" max="1569" width="0.625" customWidth="1"/>
    <col min="1570" max="1570" width="1.5" customWidth="1"/>
    <col min="1571" max="1571" width="0" hidden="1" customWidth="1"/>
    <col min="1572" max="1572" width="1" customWidth="1"/>
    <col min="1573" max="1574" width="0.875" customWidth="1"/>
    <col min="1575" max="1575" width="1.875" customWidth="1"/>
    <col min="1576" max="1577" width="0.75" customWidth="1"/>
    <col min="1578" max="1578" width="1.75" customWidth="1"/>
    <col min="1579" max="1579" width="1.875" customWidth="1"/>
    <col min="1580" max="1580" width="1" customWidth="1"/>
    <col min="1581" max="1582" width="0.75" customWidth="1"/>
    <col min="1583" max="1583" width="0.875" customWidth="1"/>
    <col min="1584" max="1584" width="1.25" customWidth="1"/>
    <col min="1585" max="1587" width="0" hidden="1" customWidth="1"/>
    <col min="1588" max="1589" width="1.25" customWidth="1"/>
    <col min="1590" max="1590" width="0.5" customWidth="1"/>
    <col min="1591" max="1592" width="0.375" customWidth="1"/>
    <col min="1593" max="1593" width="0.5" customWidth="1"/>
    <col min="1594" max="1595" width="1.375" customWidth="1"/>
    <col min="1596" max="1596" width="0.375" customWidth="1"/>
    <col min="1597" max="1597" width="1.25" customWidth="1"/>
    <col min="1598" max="1598" width="1" customWidth="1"/>
    <col min="1599" max="1599" width="0.75" customWidth="1"/>
    <col min="1600" max="1600" width="0.625" customWidth="1"/>
    <col min="1601" max="1601" width="0" hidden="1" customWidth="1"/>
    <col min="1602" max="1602" width="1.375" customWidth="1"/>
    <col min="1603" max="1604" width="0" hidden="1" customWidth="1"/>
    <col min="1605" max="1605" width="0.75" customWidth="1"/>
    <col min="1606" max="1606" width="0.5" customWidth="1"/>
    <col min="1607" max="1607" width="0.875" customWidth="1"/>
    <col min="1608" max="1608" width="0.5" customWidth="1"/>
    <col min="1609" max="1609" width="0.75" customWidth="1"/>
    <col min="1610" max="1611" width="0.625" customWidth="1"/>
    <col min="1612" max="1612" width="1.25" customWidth="1"/>
    <col min="1613" max="1614" width="0.875" customWidth="1"/>
    <col min="1615" max="1615" width="1.875" customWidth="1"/>
    <col min="1616" max="1617" width="1.75" customWidth="1"/>
    <col min="1618" max="1618" width="0.375" customWidth="1"/>
    <col min="1619" max="1619" width="0.75" customWidth="1"/>
    <col min="1620" max="1620" width="0.625" customWidth="1"/>
    <col min="1621" max="1621" width="0" hidden="1" customWidth="1"/>
    <col min="1622" max="1622" width="0.625" customWidth="1"/>
    <col min="1623" max="1623" width="0.5" customWidth="1"/>
    <col min="1624" max="1624" width="0.75" customWidth="1"/>
    <col min="1625" max="1625" width="0" hidden="1" customWidth="1"/>
    <col min="1626" max="1626" width="0.375" customWidth="1"/>
    <col min="1627" max="1627" width="0.625" customWidth="1"/>
    <col min="1628" max="1628" width="0" hidden="1" customWidth="1"/>
    <col min="1629" max="1629" width="0.875" customWidth="1"/>
    <col min="1630" max="1630" width="0.375" customWidth="1"/>
    <col min="1631" max="1631" width="2.125" customWidth="1"/>
    <col min="1632" max="1632" width="0.5" customWidth="1"/>
    <col min="1633" max="1792" width="8.75"/>
    <col min="1793" max="1793" width="0.25" customWidth="1"/>
    <col min="1794" max="1794" width="0.875" customWidth="1"/>
    <col min="1795" max="1795" width="1" customWidth="1"/>
    <col min="1796" max="1796" width="0" hidden="1" customWidth="1"/>
    <col min="1797" max="1797" width="1.375" customWidth="1"/>
    <col min="1798" max="1798" width="0.375" customWidth="1"/>
    <col min="1799" max="1799" width="1.375" customWidth="1"/>
    <col min="1800" max="1800" width="0.75" customWidth="1"/>
    <col min="1801" max="1802" width="1.25" customWidth="1"/>
    <col min="1803" max="1803" width="0.625" customWidth="1"/>
    <col min="1804" max="1804" width="0.75" customWidth="1"/>
    <col min="1805" max="1805" width="1" customWidth="1"/>
    <col min="1806" max="1806" width="0.25" customWidth="1"/>
    <col min="1807" max="1807" width="1" customWidth="1"/>
    <col min="1808" max="1808" width="0.75" customWidth="1"/>
    <col min="1809" max="1810" width="0.875" customWidth="1"/>
    <col min="1811" max="1812" width="0.75" customWidth="1"/>
    <col min="1813" max="1813" width="0.125" customWidth="1"/>
    <col min="1814" max="1814" width="0.625" customWidth="1"/>
    <col min="1815" max="1815" width="1.75" customWidth="1"/>
    <col min="1816" max="1817" width="1" customWidth="1"/>
    <col min="1818" max="1818" width="0.875" customWidth="1"/>
    <col min="1819" max="1819" width="1.25" customWidth="1"/>
    <col min="1820" max="1820" width="1.75" customWidth="1"/>
    <col min="1821" max="1821" width="0.875" customWidth="1"/>
    <col min="1822" max="1822" width="1.25" customWidth="1"/>
    <col min="1823" max="1823" width="0.875" customWidth="1"/>
    <col min="1824" max="1824" width="0.5" customWidth="1"/>
    <col min="1825" max="1825" width="0.625" customWidth="1"/>
    <col min="1826" max="1826" width="1.5" customWidth="1"/>
    <col min="1827" max="1827" width="0" hidden="1" customWidth="1"/>
    <col min="1828" max="1828" width="1" customWidth="1"/>
    <col min="1829" max="1830" width="0.875" customWidth="1"/>
    <col min="1831" max="1831" width="1.875" customWidth="1"/>
    <col min="1832" max="1833" width="0.75" customWidth="1"/>
    <col min="1834" max="1834" width="1.75" customWidth="1"/>
    <col min="1835" max="1835" width="1.875" customWidth="1"/>
    <col min="1836" max="1836" width="1" customWidth="1"/>
    <col min="1837" max="1838" width="0.75" customWidth="1"/>
    <col min="1839" max="1839" width="0.875" customWidth="1"/>
    <col min="1840" max="1840" width="1.25" customWidth="1"/>
    <col min="1841" max="1843" width="0" hidden="1" customWidth="1"/>
    <col min="1844" max="1845" width="1.25" customWidth="1"/>
    <col min="1846" max="1846" width="0.5" customWidth="1"/>
    <col min="1847" max="1848" width="0.375" customWidth="1"/>
    <col min="1849" max="1849" width="0.5" customWidth="1"/>
    <col min="1850" max="1851" width="1.375" customWidth="1"/>
    <col min="1852" max="1852" width="0.375" customWidth="1"/>
    <col min="1853" max="1853" width="1.25" customWidth="1"/>
    <col min="1854" max="1854" width="1" customWidth="1"/>
    <col min="1855" max="1855" width="0.75" customWidth="1"/>
    <col min="1856" max="1856" width="0.625" customWidth="1"/>
    <col min="1857" max="1857" width="0" hidden="1" customWidth="1"/>
    <col min="1858" max="1858" width="1.375" customWidth="1"/>
    <col min="1859" max="1860" width="0" hidden="1" customWidth="1"/>
    <col min="1861" max="1861" width="0.75" customWidth="1"/>
    <col min="1862" max="1862" width="0.5" customWidth="1"/>
    <col min="1863" max="1863" width="0.875" customWidth="1"/>
    <col min="1864" max="1864" width="0.5" customWidth="1"/>
    <col min="1865" max="1865" width="0.75" customWidth="1"/>
    <col min="1866" max="1867" width="0.625" customWidth="1"/>
    <col min="1868" max="1868" width="1.25" customWidth="1"/>
    <col min="1869" max="1870" width="0.875" customWidth="1"/>
    <col min="1871" max="1871" width="1.875" customWidth="1"/>
    <col min="1872" max="1873" width="1.75" customWidth="1"/>
    <col min="1874" max="1874" width="0.375" customWidth="1"/>
    <col min="1875" max="1875" width="0.75" customWidth="1"/>
    <col min="1876" max="1876" width="0.625" customWidth="1"/>
    <col min="1877" max="1877" width="0" hidden="1" customWidth="1"/>
    <col min="1878" max="1878" width="0.625" customWidth="1"/>
    <col min="1879" max="1879" width="0.5" customWidth="1"/>
    <col min="1880" max="1880" width="0.75" customWidth="1"/>
    <col min="1881" max="1881" width="0" hidden="1" customWidth="1"/>
    <col min="1882" max="1882" width="0.375" customWidth="1"/>
    <col min="1883" max="1883" width="0.625" customWidth="1"/>
    <col min="1884" max="1884" width="0" hidden="1" customWidth="1"/>
    <col min="1885" max="1885" width="0.875" customWidth="1"/>
    <col min="1886" max="1886" width="0.375" customWidth="1"/>
    <col min="1887" max="1887" width="2.125" customWidth="1"/>
    <col min="1888" max="1888" width="0.5" customWidth="1"/>
    <col min="1889" max="2048" width="8.75"/>
    <col min="2049" max="2049" width="0.25" customWidth="1"/>
    <col min="2050" max="2050" width="0.875" customWidth="1"/>
    <col min="2051" max="2051" width="1" customWidth="1"/>
    <col min="2052" max="2052" width="0" hidden="1" customWidth="1"/>
    <col min="2053" max="2053" width="1.375" customWidth="1"/>
    <col min="2054" max="2054" width="0.375" customWidth="1"/>
    <col min="2055" max="2055" width="1.375" customWidth="1"/>
    <col min="2056" max="2056" width="0.75" customWidth="1"/>
    <col min="2057" max="2058" width="1.25" customWidth="1"/>
    <col min="2059" max="2059" width="0.625" customWidth="1"/>
    <col min="2060" max="2060" width="0.75" customWidth="1"/>
    <col min="2061" max="2061" width="1" customWidth="1"/>
    <col min="2062" max="2062" width="0.25" customWidth="1"/>
    <col min="2063" max="2063" width="1" customWidth="1"/>
    <col min="2064" max="2064" width="0.75" customWidth="1"/>
    <col min="2065" max="2066" width="0.875" customWidth="1"/>
    <col min="2067" max="2068" width="0.75" customWidth="1"/>
    <col min="2069" max="2069" width="0.125" customWidth="1"/>
    <col min="2070" max="2070" width="0.625" customWidth="1"/>
    <col min="2071" max="2071" width="1.75" customWidth="1"/>
    <col min="2072" max="2073" width="1" customWidth="1"/>
    <col min="2074" max="2074" width="0.875" customWidth="1"/>
    <col min="2075" max="2075" width="1.25" customWidth="1"/>
    <col min="2076" max="2076" width="1.75" customWidth="1"/>
    <col min="2077" max="2077" width="0.875" customWidth="1"/>
    <col min="2078" max="2078" width="1.25" customWidth="1"/>
    <col min="2079" max="2079" width="0.875" customWidth="1"/>
    <col min="2080" max="2080" width="0.5" customWidth="1"/>
    <col min="2081" max="2081" width="0.625" customWidth="1"/>
    <col min="2082" max="2082" width="1.5" customWidth="1"/>
    <col min="2083" max="2083" width="0" hidden="1" customWidth="1"/>
    <col min="2084" max="2084" width="1" customWidth="1"/>
    <col min="2085" max="2086" width="0.875" customWidth="1"/>
    <col min="2087" max="2087" width="1.875" customWidth="1"/>
    <col min="2088" max="2089" width="0.75" customWidth="1"/>
    <col min="2090" max="2090" width="1.75" customWidth="1"/>
    <col min="2091" max="2091" width="1.875" customWidth="1"/>
    <col min="2092" max="2092" width="1" customWidth="1"/>
    <col min="2093" max="2094" width="0.75" customWidth="1"/>
    <col min="2095" max="2095" width="0.875" customWidth="1"/>
    <col min="2096" max="2096" width="1.25" customWidth="1"/>
    <col min="2097" max="2099" width="0" hidden="1" customWidth="1"/>
    <col min="2100" max="2101" width="1.25" customWidth="1"/>
    <col min="2102" max="2102" width="0.5" customWidth="1"/>
    <col min="2103" max="2104" width="0.375" customWidth="1"/>
    <col min="2105" max="2105" width="0.5" customWidth="1"/>
    <col min="2106" max="2107" width="1.375" customWidth="1"/>
    <col min="2108" max="2108" width="0.375" customWidth="1"/>
    <col min="2109" max="2109" width="1.25" customWidth="1"/>
    <col min="2110" max="2110" width="1" customWidth="1"/>
    <col min="2111" max="2111" width="0.75" customWidth="1"/>
    <col min="2112" max="2112" width="0.625" customWidth="1"/>
    <col min="2113" max="2113" width="0" hidden="1" customWidth="1"/>
    <col min="2114" max="2114" width="1.375" customWidth="1"/>
    <col min="2115" max="2116" width="0" hidden="1" customWidth="1"/>
    <col min="2117" max="2117" width="0.75" customWidth="1"/>
    <col min="2118" max="2118" width="0.5" customWidth="1"/>
    <col min="2119" max="2119" width="0.875" customWidth="1"/>
    <col min="2120" max="2120" width="0.5" customWidth="1"/>
    <col min="2121" max="2121" width="0.75" customWidth="1"/>
    <col min="2122" max="2123" width="0.625" customWidth="1"/>
    <col min="2124" max="2124" width="1.25" customWidth="1"/>
    <col min="2125" max="2126" width="0.875" customWidth="1"/>
    <col min="2127" max="2127" width="1.875" customWidth="1"/>
    <col min="2128" max="2129" width="1.75" customWidth="1"/>
    <col min="2130" max="2130" width="0.375" customWidth="1"/>
    <col min="2131" max="2131" width="0.75" customWidth="1"/>
    <col min="2132" max="2132" width="0.625" customWidth="1"/>
    <col min="2133" max="2133" width="0" hidden="1" customWidth="1"/>
    <col min="2134" max="2134" width="0.625" customWidth="1"/>
    <col min="2135" max="2135" width="0.5" customWidth="1"/>
    <col min="2136" max="2136" width="0.75" customWidth="1"/>
    <col min="2137" max="2137" width="0" hidden="1" customWidth="1"/>
    <col min="2138" max="2138" width="0.375" customWidth="1"/>
    <col min="2139" max="2139" width="0.625" customWidth="1"/>
    <col min="2140" max="2140" width="0" hidden="1" customWidth="1"/>
    <col min="2141" max="2141" width="0.875" customWidth="1"/>
    <col min="2142" max="2142" width="0.375" customWidth="1"/>
    <col min="2143" max="2143" width="2.125" customWidth="1"/>
    <col min="2144" max="2144" width="0.5" customWidth="1"/>
    <col min="2145" max="2304" width="8.75"/>
    <col min="2305" max="2305" width="0.25" customWidth="1"/>
    <col min="2306" max="2306" width="0.875" customWidth="1"/>
    <col min="2307" max="2307" width="1" customWidth="1"/>
    <col min="2308" max="2308" width="0" hidden="1" customWidth="1"/>
    <col min="2309" max="2309" width="1.375" customWidth="1"/>
    <col min="2310" max="2310" width="0.375" customWidth="1"/>
    <col min="2311" max="2311" width="1.375" customWidth="1"/>
    <col min="2312" max="2312" width="0.75" customWidth="1"/>
    <col min="2313" max="2314" width="1.25" customWidth="1"/>
    <col min="2315" max="2315" width="0.625" customWidth="1"/>
    <col min="2316" max="2316" width="0.75" customWidth="1"/>
    <col min="2317" max="2317" width="1" customWidth="1"/>
    <col min="2318" max="2318" width="0.25" customWidth="1"/>
    <col min="2319" max="2319" width="1" customWidth="1"/>
    <col min="2320" max="2320" width="0.75" customWidth="1"/>
    <col min="2321" max="2322" width="0.875" customWidth="1"/>
    <col min="2323" max="2324" width="0.75" customWidth="1"/>
    <col min="2325" max="2325" width="0.125" customWidth="1"/>
    <col min="2326" max="2326" width="0.625" customWidth="1"/>
    <col min="2327" max="2327" width="1.75" customWidth="1"/>
    <col min="2328" max="2329" width="1" customWidth="1"/>
    <col min="2330" max="2330" width="0.875" customWidth="1"/>
    <col min="2331" max="2331" width="1.25" customWidth="1"/>
    <col min="2332" max="2332" width="1.75" customWidth="1"/>
    <col min="2333" max="2333" width="0.875" customWidth="1"/>
    <col min="2334" max="2334" width="1.25" customWidth="1"/>
    <col min="2335" max="2335" width="0.875" customWidth="1"/>
    <col min="2336" max="2336" width="0.5" customWidth="1"/>
    <col min="2337" max="2337" width="0.625" customWidth="1"/>
    <col min="2338" max="2338" width="1.5" customWidth="1"/>
    <col min="2339" max="2339" width="0" hidden="1" customWidth="1"/>
    <col min="2340" max="2340" width="1" customWidth="1"/>
    <col min="2341" max="2342" width="0.875" customWidth="1"/>
    <col min="2343" max="2343" width="1.875" customWidth="1"/>
    <col min="2344" max="2345" width="0.75" customWidth="1"/>
    <col min="2346" max="2346" width="1.75" customWidth="1"/>
    <col min="2347" max="2347" width="1.875" customWidth="1"/>
    <col min="2348" max="2348" width="1" customWidth="1"/>
    <col min="2349" max="2350" width="0.75" customWidth="1"/>
    <col min="2351" max="2351" width="0.875" customWidth="1"/>
    <col min="2352" max="2352" width="1.25" customWidth="1"/>
    <col min="2353" max="2355" width="0" hidden="1" customWidth="1"/>
    <col min="2356" max="2357" width="1.25" customWidth="1"/>
    <col min="2358" max="2358" width="0.5" customWidth="1"/>
    <col min="2359" max="2360" width="0.375" customWidth="1"/>
    <col min="2361" max="2361" width="0.5" customWidth="1"/>
    <col min="2362" max="2363" width="1.375" customWidth="1"/>
    <col min="2364" max="2364" width="0.375" customWidth="1"/>
    <col min="2365" max="2365" width="1.25" customWidth="1"/>
    <col min="2366" max="2366" width="1" customWidth="1"/>
    <col min="2367" max="2367" width="0.75" customWidth="1"/>
    <col min="2368" max="2368" width="0.625" customWidth="1"/>
    <col min="2369" max="2369" width="0" hidden="1" customWidth="1"/>
    <col min="2370" max="2370" width="1.375" customWidth="1"/>
    <col min="2371" max="2372" width="0" hidden="1" customWidth="1"/>
    <col min="2373" max="2373" width="0.75" customWidth="1"/>
    <col min="2374" max="2374" width="0.5" customWidth="1"/>
    <col min="2375" max="2375" width="0.875" customWidth="1"/>
    <col min="2376" max="2376" width="0.5" customWidth="1"/>
    <col min="2377" max="2377" width="0.75" customWidth="1"/>
    <col min="2378" max="2379" width="0.625" customWidth="1"/>
    <col min="2380" max="2380" width="1.25" customWidth="1"/>
    <col min="2381" max="2382" width="0.875" customWidth="1"/>
    <col min="2383" max="2383" width="1.875" customWidth="1"/>
    <col min="2384" max="2385" width="1.75" customWidth="1"/>
    <col min="2386" max="2386" width="0.375" customWidth="1"/>
    <col min="2387" max="2387" width="0.75" customWidth="1"/>
    <col min="2388" max="2388" width="0.625" customWidth="1"/>
    <col min="2389" max="2389" width="0" hidden="1" customWidth="1"/>
    <col min="2390" max="2390" width="0.625" customWidth="1"/>
    <col min="2391" max="2391" width="0.5" customWidth="1"/>
    <col min="2392" max="2392" width="0.75" customWidth="1"/>
    <col min="2393" max="2393" width="0" hidden="1" customWidth="1"/>
    <col min="2394" max="2394" width="0.375" customWidth="1"/>
    <col min="2395" max="2395" width="0.625" customWidth="1"/>
    <col min="2396" max="2396" width="0" hidden="1" customWidth="1"/>
    <col min="2397" max="2397" width="0.875" customWidth="1"/>
    <col min="2398" max="2398" width="0.375" customWidth="1"/>
    <col min="2399" max="2399" width="2.125" customWidth="1"/>
    <col min="2400" max="2400" width="0.5" customWidth="1"/>
    <col min="2401" max="2560" width="8.75"/>
    <col min="2561" max="2561" width="0.25" customWidth="1"/>
    <col min="2562" max="2562" width="0.875" customWidth="1"/>
    <col min="2563" max="2563" width="1" customWidth="1"/>
    <col min="2564" max="2564" width="0" hidden="1" customWidth="1"/>
    <col min="2565" max="2565" width="1.375" customWidth="1"/>
    <col min="2566" max="2566" width="0.375" customWidth="1"/>
    <col min="2567" max="2567" width="1.375" customWidth="1"/>
    <col min="2568" max="2568" width="0.75" customWidth="1"/>
    <col min="2569" max="2570" width="1.25" customWidth="1"/>
    <col min="2571" max="2571" width="0.625" customWidth="1"/>
    <col min="2572" max="2572" width="0.75" customWidth="1"/>
    <col min="2573" max="2573" width="1" customWidth="1"/>
    <col min="2574" max="2574" width="0.25" customWidth="1"/>
    <col min="2575" max="2575" width="1" customWidth="1"/>
    <col min="2576" max="2576" width="0.75" customWidth="1"/>
    <col min="2577" max="2578" width="0.875" customWidth="1"/>
    <col min="2579" max="2580" width="0.75" customWidth="1"/>
    <col min="2581" max="2581" width="0.125" customWidth="1"/>
    <col min="2582" max="2582" width="0.625" customWidth="1"/>
    <col min="2583" max="2583" width="1.75" customWidth="1"/>
    <col min="2584" max="2585" width="1" customWidth="1"/>
    <col min="2586" max="2586" width="0.875" customWidth="1"/>
    <col min="2587" max="2587" width="1.25" customWidth="1"/>
    <col min="2588" max="2588" width="1.75" customWidth="1"/>
    <col min="2589" max="2589" width="0.875" customWidth="1"/>
    <col min="2590" max="2590" width="1.25" customWidth="1"/>
    <col min="2591" max="2591" width="0.875" customWidth="1"/>
    <col min="2592" max="2592" width="0.5" customWidth="1"/>
    <col min="2593" max="2593" width="0.625" customWidth="1"/>
    <col min="2594" max="2594" width="1.5" customWidth="1"/>
    <col min="2595" max="2595" width="0" hidden="1" customWidth="1"/>
    <col min="2596" max="2596" width="1" customWidth="1"/>
    <col min="2597" max="2598" width="0.875" customWidth="1"/>
    <col min="2599" max="2599" width="1.875" customWidth="1"/>
    <col min="2600" max="2601" width="0.75" customWidth="1"/>
    <col min="2602" max="2602" width="1.75" customWidth="1"/>
    <col min="2603" max="2603" width="1.875" customWidth="1"/>
    <col min="2604" max="2604" width="1" customWidth="1"/>
    <col min="2605" max="2606" width="0.75" customWidth="1"/>
    <col min="2607" max="2607" width="0.875" customWidth="1"/>
    <col min="2608" max="2608" width="1.25" customWidth="1"/>
    <col min="2609" max="2611" width="0" hidden="1" customWidth="1"/>
    <col min="2612" max="2613" width="1.25" customWidth="1"/>
    <col min="2614" max="2614" width="0.5" customWidth="1"/>
    <col min="2615" max="2616" width="0.375" customWidth="1"/>
    <col min="2617" max="2617" width="0.5" customWidth="1"/>
    <col min="2618" max="2619" width="1.375" customWidth="1"/>
    <col min="2620" max="2620" width="0.375" customWidth="1"/>
    <col min="2621" max="2621" width="1.25" customWidth="1"/>
    <col min="2622" max="2622" width="1" customWidth="1"/>
    <col min="2623" max="2623" width="0.75" customWidth="1"/>
    <col min="2624" max="2624" width="0.625" customWidth="1"/>
    <col min="2625" max="2625" width="0" hidden="1" customWidth="1"/>
    <col min="2626" max="2626" width="1.375" customWidth="1"/>
    <col min="2627" max="2628" width="0" hidden="1" customWidth="1"/>
    <col min="2629" max="2629" width="0.75" customWidth="1"/>
    <col min="2630" max="2630" width="0.5" customWidth="1"/>
    <col min="2631" max="2631" width="0.875" customWidth="1"/>
    <col min="2632" max="2632" width="0.5" customWidth="1"/>
    <col min="2633" max="2633" width="0.75" customWidth="1"/>
    <col min="2634" max="2635" width="0.625" customWidth="1"/>
    <col min="2636" max="2636" width="1.25" customWidth="1"/>
    <col min="2637" max="2638" width="0.875" customWidth="1"/>
    <col min="2639" max="2639" width="1.875" customWidth="1"/>
    <col min="2640" max="2641" width="1.75" customWidth="1"/>
    <col min="2642" max="2642" width="0.375" customWidth="1"/>
    <col min="2643" max="2643" width="0.75" customWidth="1"/>
    <col min="2644" max="2644" width="0.625" customWidth="1"/>
    <col min="2645" max="2645" width="0" hidden="1" customWidth="1"/>
    <col min="2646" max="2646" width="0.625" customWidth="1"/>
    <col min="2647" max="2647" width="0.5" customWidth="1"/>
    <col min="2648" max="2648" width="0.75" customWidth="1"/>
    <col min="2649" max="2649" width="0" hidden="1" customWidth="1"/>
    <col min="2650" max="2650" width="0.375" customWidth="1"/>
    <col min="2651" max="2651" width="0.625" customWidth="1"/>
    <col min="2652" max="2652" width="0" hidden="1" customWidth="1"/>
    <col min="2653" max="2653" width="0.875" customWidth="1"/>
    <col min="2654" max="2654" width="0.375" customWidth="1"/>
    <col min="2655" max="2655" width="2.125" customWidth="1"/>
    <col min="2656" max="2656" width="0.5" customWidth="1"/>
    <col min="2657" max="2816" width="8.75"/>
    <col min="2817" max="2817" width="0.25" customWidth="1"/>
    <col min="2818" max="2818" width="0.875" customWidth="1"/>
    <col min="2819" max="2819" width="1" customWidth="1"/>
    <col min="2820" max="2820" width="0" hidden="1" customWidth="1"/>
    <col min="2821" max="2821" width="1.375" customWidth="1"/>
    <col min="2822" max="2822" width="0.375" customWidth="1"/>
    <col min="2823" max="2823" width="1.375" customWidth="1"/>
    <col min="2824" max="2824" width="0.75" customWidth="1"/>
    <col min="2825" max="2826" width="1.25" customWidth="1"/>
    <col min="2827" max="2827" width="0.625" customWidth="1"/>
    <col min="2828" max="2828" width="0.75" customWidth="1"/>
    <col min="2829" max="2829" width="1" customWidth="1"/>
    <col min="2830" max="2830" width="0.25" customWidth="1"/>
    <col min="2831" max="2831" width="1" customWidth="1"/>
    <col min="2832" max="2832" width="0.75" customWidth="1"/>
    <col min="2833" max="2834" width="0.875" customWidth="1"/>
    <col min="2835" max="2836" width="0.75" customWidth="1"/>
    <col min="2837" max="2837" width="0.125" customWidth="1"/>
    <col min="2838" max="2838" width="0.625" customWidth="1"/>
    <col min="2839" max="2839" width="1.75" customWidth="1"/>
    <col min="2840" max="2841" width="1" customWidth="1"/>
    <col min="2842" max="2842" width="0.875" customWidth="1"/>
    <col min="2843" max="2843" width="1.25" customWidth="1"/>
    <col min="2844" max="2844" width="1.75" customWidth="1"/>
    <col min="2845" max="2845" width="0.875" customWidth="1"/>
    <col min="2846" max="2846" width="1.25" customWidth="1"/>
    <col min="2847" max="2847" width="0.875" customWidth="1"/>
    <col min="2848" max="2848" width="0.5" customWidth="1"/>
    <col min="2849" max="2849" width="0.625" customWidth="1"/>
    <col min="2850" max="2850" width="1.5" customWidth="1"/>
    <col min="2851" max="2851" width="0" hidden="1" customWidth="1"/>
    <col min="2852" max="2852" width="1" customWidth="1"/>
    <col min="2853" max="2854" width="0.875" customWidth="1"/>
    <col min="2855" max="2855" width="1.875" customWidth="1"/>
    <col min="2856" max="2857" width="0.75" customWidth="1"/>
    <col min="2858" max="2858" width="1.75" customWidth="1"/>
    <col min="2859" max="2859" width="1.875" customWidth="1"/>
    <col min="2860" max="2860" width="1" customWidth="1"/>
    <col min="2861" max="2862" width="0.75" customWidth="1"/>
    <col min="2863" max="2863" width="0.875" customWidth="1"/>
    <col min="2864" max="2864" width="1.25" customWidth="1"/>
    <col min="2865" max="2867" width="0" hidden="1" customWidth="1"/>
    <col min="2868" max="2869" width="1.25" customWidth="1"/>
    <col min="2870" max="2870" width="0.5" customWidth="1"/>
    <col min="2871" max="2872" width="0.375" customWidth="1"/>
    <col min="2873" max="2873" width="0.5" customWidth="1"/>
    <col min="2874" max="2875" width="1.375" customWidth="1"/>
    <col min="2876" max="2876" width="0.375" customWidth="1"/>
    <col min="2877" max="2877" width="1.25" customWidth="1"/>
    <col min="2878" max="2878" width="1" customWidth="1"/>
    <col min="2879" max="2879" width="0.75" customWidth="1"/>
    <col min="2880" max="2880" width="0.625" customWidth="1"/>
    <col min="2881" max="2881" width="0" hidden="1" customWidth="1"/>
    <col min="2882" max="2882" width="1.375" customWidth="1"/>
    <col min="2883" max="2884" width="0" hidden="1" customWidth="1"/>
    <col min="2885" max="2885" width="0.75" customWidth="1"/>
    <col min="2886" max="2886" width="0.5" customWidth="1"/>
    <col min="2887" max="2887" width="0.875" customWidth="1"/>
    <col min="2888" max="2888" width="0.5" customWidth="1"/>
    <col min="2889" max="2889" width="0.75" customWidth="1"/>
    <col min="2890" max="2891" width="0.625" customWidth="1"/>
    <col min="2892" max="2892" width="1.25" customWidth="1"/>
    <col min="2893" max="2894" width="0.875" customWidth="1"/>
    <col min="2895" max="2895" width="1.875" customWidth="1"/>
    <col min="2896" max="2897" width="1.75" customWidth="1"/>
    <col min="2898" max="2898" width="0.375" customWidth="1"/>
    <col min="2899" max="2899" width="0.75" customWidth="1"/>
    <col min="2900" max="2900" width="0.625" customWidth="1"/>
    <col min="2901" max="2901" width="0" hidden="1" customWidth="1"/>
    <col min="2902" max="2902" width="0.625" customWidth="1"/>
    <col min="2903" max="2903" width="0.5" customWidth="1"/>
    <col min="2904" max="2904" width="0.75" customWidth="1"/>
    <col min="2905" max="2905" width="0" hidden="1" customWidth="1"/>
    <col min="2906" max="2906" width="0.375" customWidth="1"/>
    <col min="2907" max="2907" width="0.625" customWidth="1"/>
    <col min="2908" max="2908" width="0" hidden="1" customWidth="1"/>
    <col min="2909" max="2909" width="0.875" customWidth="1"/>
    <col min="2910" max="2910" width="0.375" customWidth="1"/>
    <col min="2911" max="2911" width="2.125" customWidth="1"/>
    <col min="2912" max="2912" width="0.5" customWidth="1"/>
    <col min="2913" max="3072" width="8.75"/>
    <col min="3073" max="3073" width="0.25" customWidth="1"/>
    <col min="3074" max="3074" width="0.875" customWidth="1"/>
    <col min="3075" max="3075" width="1" customWidth="1"/>
    <col min="3076" max="3076" width="0" hidden="1" customWidth="1"/>
    <col min="3077" max="3077" width="1.375" customWidth="1"/>
    <col min="3078" max="3078" width="0.375" customWidth="1"/>
    <col min="3079" max="3079" width="1.375" customWidth="1"/>
    <col min="3080" max="3080" width="0.75" customWidth="1"/>
    <col min="3081" max="3082" width="1.25" customWidth="1"/>
    <col min="3083" max="3083" width="0.625" customWidth="1"/>
    <col min="3084" max="3084" width="0.75" customWidth="1"/>
    <col min="3085" max="3085" width="1" customWidth="1"/>
    <col min="3086" max="3086" width="0.25" customWidth="1"/>
    <col min="3087" max="3087" width="1" customWidth="1"/>
    <col min="3088" max="3088" width="0.75" customWidth="1"/>
    <col min="3089" max="3090" width="0.875" customWidth="1"/>
    <col min="3091" max="3092" width="0.75" customWidth="1"/>
    <col min="3093" max="3093" width="0.125" customWidth="1"/>
    <col min="3094" max="3094" width="0.625" customWidth="1"/>
    <col min="3095" max="3095" width="1.75" customWidth="1"/>
    <col min="3096" max="3097" width="1" customWidth="1"/>
    <col min="3098" max="3098" width="0.875" customWidth="1"/>
    <col min="3099" max="3099" width="1.25" customWidth="1"/>
    <col min="3100" max="3100" width="1.75" customWidth="1"/>
    <col min="3101" max="3101" width="0.875" customWidth="1"/>
    <col min="3102" max="3102" width="1.25" customWidth="1"/>
    <col min="3103" max="3103" width="0.875" customWidth="1"/>
    <col min="3104" max="3104" width="0.5" customWidth="1"/>
    <col min="3105" max="3105" width="0.625" customWidth="1"/>
    <col min="3106" max="3106" width="1.5" customWidth="1"/>
    <col min="3107" max="3107" width="0" hidden="1" customWidth="1"/>
    <col min="3108" max="3108" width="1" customWidth="1"/>
    <col min="3109" max="3110" width="0.875" customWidth="1"/>
    <col min="3111" max="3111" width="1.875" customWidth="1"/>
    <col min="3112" max="3113" width="0.75" customWidth="1"/>
    <col min="3114" max="3114" width="1.75" customWidth="1"/>
    <col min="3115" max="3115" width="1.875" customWidth="1"/>
    <col min="3116" max="3116" width="1" customWidth="1"/>
    <col min="3117" max="3118" width="0.75" customWidth="1"/>
    <col min="3119" max="3119" width="0.875" customWidth="1"/>
    <col min="3120" max="3120" width="1.25" customWidth="1"/>
    <col min="3121" max="3123" width="0" hidden="1" customWidth="1"/>
    <col min="3124" max="3125" width="1.25" customWidth="1"/>
    <col min="3126" max="3126" width="0.5" customWidth="1"/>
    <col min="3127" max="3128" width="0.375" customWidth="1"/>
    <col min="3129" max="3129" width="0.5" customWidth="1"/>
    <col min="3130" max="3131" width="1.375" customWidth="1"/>
    <col min="3132" max="3132" width="0.375" customWidth="1"/>
    <col min="3133" max="3133" width="1.25" customWidth="1"/>
    <col min="3134" max="3134" width="1" customWidth="1"/>
    <col min="3135" max="3135" width="0.75" customWidth="1"/>
    <col min="3136" max="3136" width="0.625" customWidth="1"/>
    <col min="3137" max="3137" width="0" hidden="1" customWidth="1"/>
    <col min="3138" max="3138" width="1.375" customWidth="1"/>
    <col min="3139" max="3140" width="0" hidden="1" customWidth="1"/>
    <col min="3141" max="3141" width="0.75" customWidth="1"/>
    <col min="3142" max="3142" width="0.5" customWidth="1"/>
    <col min="3143" max="3143" width="0.875" customWidth="1"/>
    <col min="3144" max="3144" width="0.5" customWidth="1"/>
    <col min="3145" max="3145" width="0.75" customWidth="1"/>
    <col min="3146" max="3147" width="0.625" customWidth="1"/>
    <col min="3148" max="3148" width="1.25" customWidth="1"/>
    <col min="3149" max="3150" width="0.875" customWidth="1"/>
    <col min="3151" max="3151" width="1.875" customWidth="1"/>
    <col min="3152" max="3153" width="1.75" customWidth="1"/>
    <col min="3154" max="3154" width="0.375" customWidth="1"/>
    <col min="3155" max="3155" width="0.75" customWidth="1"/>
    <col min="3156" max="3156" width="0.625" customWidth="1"/>
    <col min="3157" max="3157" width="0" hidden="1" customWidth="1"/>
    <col min="3158" max="3158" width="0.625" customWidth="1"/>
    <col min="3159" max="3159" width="0.5" customWidth="1"/>
    <col min="3160" max="3160" width="0.75" customWidth="1"/>
    <col min="3161" max="3161" width="0" hidden="1" customWidth="1"/>
    <col min="3162" max="3162" width="0.375" customWidth="1"/>
    <col min="3163" max="3163" width="0.625" customWidth="1"/>
    <col min="3164" max="3164" width="0" hidden="1" customWidth="1"/>
    <col min="3165" max="3165" width="0.875" customWidth="1"/>
    <col min="3166" max="3166" width="0.375" customWidth="1"/>
    <col min="3167" max="3167" width="2.125" customWidth="1"/>
    <col min="3168" max="3168" width="0.5" customWidth="1"/>
    <col min="3169" max="3328" width="8.75"/>
    <col min="3329" max="3329" width="0.25" customWidth="1"/>
    <col min="3330" max="3330" width="0.875" customWidth="1"/>
    <col min="3331" max="3331" width="1" customWidth="1"/>
    <col min="3332" max="3332" width="0" hidden="1" customWidth="1"/>
    <col min="3333" max="3333" width="1.375" customWidth="1"/>
    <col min="3334" max="3334" width="0.375" customWidth="1"/>
    <col min="3335" max="3335" width="1.375" customWidth="1"/>
    <col min="3336" max="3336" width="0.75" customWidth="1"/>
    <col min="3337" max="3338" width="1.25" customWidth="1"/>
    <col min="3339" max="3339" width="0.625" customWidth="1"/>
    <col min="3340" max="3340" width="0.75" customWidth="1"/>
    <col min="3341" max="3341" width="1" customWidth="1"/>
    <col min="3342" max="3342" width="0.25" customWidth="1"/>
    <col min="3343" max="3343" width="1" customWidth="1"/>
    <col min="3344" max="3344" width="0.75" customWidth="1"/>
    <col min="3345" max="3346" width="0.875" customWidth="1"/>
    <col min="3347" max="3348" width="0.75" customWidth="1"/>
    <col min="3349" max="3349" width="0.125" customWidth="1"/>
    <col min="3350" max="3350" width="0.625" customWidth="1"/>
    <col min="3351" max="3351" width="1.75" customWidth="1"/>
    <col min="3352" max="3353" width="1" customWidth="1"/>
    <col min="3354" max="3354" width="0.875" customWidth="1"/>
    <col min="3355" max="3355" width="1.25" customWidth="1"/>
    <col min="3356" max="3356" width="1.75" customWidth="1"/>
    <col min="3357" max="3357" width="0.875" customWidth="1"/>
    <col min="3358" max="3358" width="1.25" customWidth="1"/>
    <col min="3359" max="3359" width="0.875" customWidth="1"/>
    <col min="3360" max="3360" width="0.5" customWidth="1"/>
    <col min="3361" max="3361" width="0.625" customWidth="1"/>
    <col min="3362" max="3362" width="1.5" customWidth="1"/>
    <col min="3363" max="3363" width="0" hidden="1" customWidth="1"/>
    <col min="3364" max="3364" width="1" customWidth="1"/>
    <col min="3365" max="3366" width="0.875" customWidth="1"/>
    <col min="3367" max="3367" width="1.875" customWidth="1"/>
    <col min="3368" max="3369" width="0.75" customWidth="1"/>
    <col min="3370" max="3370" width="1.75" customWidth="1"/>
    <col min="3371" max="3371" width="1.875" customWidth="1"/>
    <col min="3372" max="3372" width="1" customWidth="1"/>
    <col min="3373" max="3374" width="0.75" customWidth="1"/>
    <col min="3375" max="3375" width="0.875" customWidth="1"/>
    <col min="3376" max="3376" width="1.25" customWidth="1"/>
    <col min="3377" max="3379" width="0" hidden="1" customWidth="1"/>
    <col min="3380" max="3381" width="1.25" customWidth="1"/>
    <col min="3382" max="3382" width="0.5" customWidth="1"/>
    <col min="3383" max="3384" width="0.375" customWidth="1"/>
    <col min="3385" max="3385" width="0.5" customWidth="1"/>
    <col min="3386" max="3387" width="1.375" customWidth="1"/>
    <col min="3388" max="3388" width="0.375" customWidth="1"/>
    <col min="3389" max="3389" width="1.25" customWidth="1"/>
    <col min="3390" max="3390" width="1" customWidth="1"/>
    <col min="3391" max="3391" width="0.75" customWidth="1"/>
    <col min="3392" max="3392" width="0.625" customWidth="1"/>
    <col min="3393" max="3393" width="0" hidden="1" customWidth="1"/>
    <col min="3394" max="3394" width="1.375" customWidth="1"/>
    <col min="3395" max="3396" width="0" hidden="1" customWidth="1"/>
    <col min="3397" max="3397" width="0.75" customWidth="1"/>
    <col min="3398" max="3398" width="0.5" customWidth="1"/>
    <col min="3399" max="3399" width="0.875" customWidth="1"/>
    <col min="3400" max="3400" width="0.5" customWidth="1"/>
    <col min="3401" max="3401" width="0.75" customWidth="1"/>
    <col min="3402" max="3403" width="0.625" customWidth="1"/>
    <col min="3404" max="3404" width="1.25" customWidth="1"/>
    <col min="3405" max="3406" width="0.875" customWidth="1"/>
    <col min="3407" max="3407" width="1.875" customWidth="1"/>
    <col min="3408" max="3409" width="1.75" customWidth="1"/>
    <col min="3410" max="3410" width="0.375" customWidth="1"/>
    <col min="3411" max="3411" width="0.75" customWidth="1"/>
    <col min="3412" max="3412" width="0.625" customWidth="1"/>
    <col min="3413" max="3413" width="0" hidden="1" customWidth="1"/>
    <col min="3414" max="3414" width="0.625" customWidth="1"/>
    <col min="3415" max="3415" width="0.5" customWidth="1"/>
    <col min="3416" max="3416" width="0.75" customWidth="1"/>
    <col min="3417" max="3417" width="0" hidden="1" customWidth="1"/>
    <col min="3418" max="3418" width="0.375" customWidth="1"/>
    <col min="3419" max="3419" width="0.625" customWidth="1"/>
    <col min="3420" max="3420" width="0" hidden="1" customWidth="1"/>
    <col min="3421" max="3421" width="0.875" customWidth="1"/>
    <col min="3422" max="3422" width="0.375" customWidth="1"/>
    <col min="3423" max="3423" width="2.125" customWidth="1"/>
    <col min="3424" max="3424" width="0.5" customWidth="1"/>
    <col min="3425" max="3584" width="8.75"/>
    <col min="3585" max="3585" width="0.25" customWidth="1"/>
    <col min="3586" max="3586" width="0.875" customWidth="1"/>
    <col min="3587" max="3587" width="1" customWidth="1"/>
    <col min="3588" max="3588" width="0" hidden="1" customWidth="1"/>
    <col min="3589" max="3589" width="1.375" customWidth="1"/>
    <col min="3590" max="3590" width="0.375" customWidth="1"/>
    <col min="3591" max="3591" width="1.375" customWidth="1"/>
    <col min="3592" max="3592" width="0.75" customWidth="1"/>
    <col min="3593" max="3594" width="1.25" customWidth="1"/>
    <col min="3595" max="3595" width="0.625" customWidth="1"/>
    <col min="3596" max="3596" width="0.75" customWidth="1"/>
    <col min="3597" max="3597" width="1" customWidth="1"/>
    <col min="3598" max="3598" width="0.25" customWidth="1"/>
    <col min="3599" max="3599" width="1" customWidth="1"/>
    <col min="3600" max="3600" width="0.75" customWidth="1"/>
    <col min="3601" max="3602" width="0.875" customWidth="1"/>
    <col min="3603" max="3604" width="0.75" customWidth="1"/>
    <col min="3605" max="3605" width="0.125" customWidth="1"/>
    <col min="3606" max="3606" width="0.625" customWidth="1"/>
    <col min="3607" max="3607" width="1.75" customWidth="1"/>
    <col min="3608" max="3609" width="1" customWidth="1"/>
    <col min="3610" max="3610" width="0.875" customWidth="1"/>
    <col min="3611" max="3611" width="1.25" customWidth="1"/>
    <col min="3612" max="3612" width="1.75" customWidth="1"/>
    <col min="3613" max="3613" width="0.875" customWidth="1"/>
    <col min="3614" max="3614" width="1.25" customWidth="1"/>
    <col min="3615" max="3615" width="0.875" customWidth="1"/>
    <col min="3616" max="3616" width="0.5" customWidth="1"/>
    <col min="3617" max="3617" width="0.625" customWidth="1"/>
    <col min="3618" max="3618" width="1.5" customWidth="1"/>
    <col min="3619" max="3619" width="0" hidden="1" customWidth="1"/>
    <col min="3620" max="3620" width="1" customWidth="1"/>
    <col min="3621" max="3622" width="0.875" customWidth="1"/>
    <col min="3623" max="3623" width="1.875" customWidth="1"/>
    <col min="3624" max="3625" width="0.75" customWidth="1"/>
    <col min="3626" max="3626" width="1.75" customWidth="1"/>
    <col min="3627" max="3627" width="1.875" customWidth="1"/>
    <col min="3628" max="3628" width="1" customWidth="1"/>
    <col min="3629" max="3630" width="0.75" customWidth="1"/>
    <col min="3631" max="3631" width="0.875" customWidth="1"/>
    <col min="3632" max="3632" width="1.25" customWidth="1"/>
    <col min="3633" max="3635" width="0" hidden="1" customWidth="1"/>
    <col min="3636" max="3637" width="1.25" customWidth="1"/>
    <col min="3638" max="3638" width="0.5" customWidth="1"/>
    <col min="3639" max="3640" width="0.375" customWidth="1"/>
    <col min="3641" max="3641" width="0.5" customWidth="1"/>
    <col min="3642" max="3643" width="1.375" customWidth="1"/>
    <col min="3644" max="3644" width="0.375" customWidth="1"/>
    <col min="3645" max="3645" width="1.25" customWidth="1"/>
    <col min="3646" max="3646" width="1" customWidth="1"/>
    <col min="3647" max="3647" width="0.75" customWidth="1"/>
    <col min="3648" max="3648" width="0.625" customWidth="1"/>
    <col min="3649" max="3649" width="0" hidden="1" customWidth="1"/>
    <col min="3650" max="3650" width="1.375" customWidth="1"/>
    <col min="3651" max="3652" width="0" hidden="1" customWidth="1"/>
    <col min="3653" max="3653" width="0.75" customWidth="1"/>
    <col min="3654" max="3654" width="0.5" customWidth="1"/>
    <col min="3655" max="3655" width="0.875" customWidth="1"/>
    <col min="3656" max="3656" width="0.5" customWidth="1"/>
    <col min="3657" max="3657" width="0.75" customWidth="1"/>
    <col min="3658" max="3659" width="0.625" customWidth="1"/>
    <col min="3660" max="3660" width="1.25" customWidth="1"/>
    <col min="3661" max="3662" width="0.875" customWidth="1"/>
    <col min="3663" max="3663" width="1.875" customWidth="1"/>
    <col min="3664" max="3665" width="1.75" customWidth="1"/>
    <col min="3666" max="3666" width="0.375" customWidth="1"/>
    <col min="3667" max="3667" width="0.75" customWidth="1"/>
    <col min="3668" max="3668" width="0.625" customWidth="1"/>
    <col min="3669" max="3669" width="0" hidden="1" customWidth="1"/>
    <col min="3670" max="3670" width="0.625" customWidth="1"/>
    <col min="3671" max="3671" width="0.5" customWidth="1"/>
    <col min="3672" max="3672" width="0.75" customWidth="1"/>
    <col min="3673" max="3673" width="0" hidden="1" customWidth="1"/>
    <col min="3674" max="3674" width="0.375" customWidth="1"/>
    <col min="3675" max="3675" width="0.625" customWidth="1"/>
    <col min="3676" max="3676" width="0" hidden="1" customWidth="1"/>
    <col min="3677" max="3677" width="0.875" customWidth="1"/>
    <col min="3678" max="3678" width="0.375" customWidth="1"/>
    <col min="3679" max="3679" width="2.125" customWidth="1"/>
    <col min="3680" max="3680" width="0.5" customWidth="1"/>
    <col min="3681" max="3840" width="8.75"/>
    <col min="3841" max="3841" width="0.25" customWidth="1"/>
    <col min="3842" max="3842" width="0.875" customWidth="1"/>
    <col min="3843" max="3843" width="1" customWidth="1"/>
    <col min="3844" max="3844" width="0" hidden="1" customWidth="1"/>
    <col min="3845" max="3845" width="1.375" customWidth="1"/>
    <col min="3846" max="3846" width="0.375" customWidth="1"/>
    <col min="3847" max="3847" width="1.375" customWidth="1"/>
    <col min="3848" max="3848" width="0.75" customWidth="1"/>
    <col min="3849" max="3850" width="1.25" customWidth="1"/>
    <col min="3851" max="3851" width="0.625" customWidth="1"/>
    <col min="3852" max="3852" width="0.75" customWidth="1"/>
    <col min="3853" max="3853" width="1" customWidth="1"/>
    <col min="3854" max="3854" width="0.25" customWidth="1"/>
    <col min="3855" max="3855" width="1" customWidth="1"/>
    <col min="3856" max="3856" width="0.75" customWidth="1"/>
    <col min="3857" max="3858" width="0.875" customWidth="1"/>
    <col min="3859" max="3860" width="0.75" customWidth="1"/>
    <col min="3861" max="3861" width="0.125" customWidth="1"/>
    <col min="3862" max="3862" width="0.625" customWidth="1"/>
    <col min="3863" max="3863" width="1.75" customWidth="1"/>
    <col min="3864" max="3865" width="1" customWidth="1"/>
    <col min="3866" max="3866" width="0.875" customWidth="1"/>
    <col min="3867" max="3867" width="1.25" customWidth="1"/>
    <col min="3868" max="3868" width="1.75" customWidth="1"/>
    <col min="3869" max="3869" width="0.875" customWidth="1"/>
    <col min="3870" max="3870" width="1.25" customWidth="1"/>
    <col min="3871" max="3871" width="0.875" customWidth="1"/>
    <col min="3872" max="3872" width="0.5" customWidth="1"/>
    <col min="3873" max="3873" width="0.625" customWidth="1"/>
    <col min="3874" max="3874" width="1.5" customWidth="1"/>
    <col min="3875" max="3875" width="0" hidden="1" customWidth="1"/>
    <col min="3876" max="3876" width="1" customWidth="1"/>
    <col min="3877" max="3878" width="0.875" customWidth="1"/>
    <col min="3879" max="3879" width="1.875" customWidth="1"/>
    <col min="3880" max="3881" width="0.75" customWidth="1"/>
    <col min="3882" max="3882" width="1.75" customWidth="1"/>
    <col min="3883" max="3883" width="1.875" customWidth="1"/>
    <col min="3884" max="3884" width="1" customWidth="1"/>
    <col min="3885" max="3886" width="0.75" customWidth="1"/>
    <col min="3887" max="3887" width="0.875" customWidth="1"/>
    <col min="3888" max="3888" width="1.25" customWidth="1"/>
    <col min="3889" max="3891" width="0" hidden="1" customWidth="1"/>
    <col min="3892" max="3893" width="1.25" customWidth="1"/>
    <col min="3894" max="3894" width="0.5" customWidth="1"/>
    <col min="3895" max="3896" width="0.375" customWidth="1"/>
    <col min="3897" max="3897" width="0.5" customWidth="1"/>
    <col min="3898" max="3899" width="1.375" customWidth="1"/>
    <col min="3900" max="3900" width="0.375" customWidth="1"/>
    <col min="3901" max="3901" width="1.25" customWidth="1"/>
    <col min="3902" max="3902" width="1" customWidth="1"/>
    <col min="3903" max="3903" width="0.75" customWidth="1"/>
    <col min="3904" max="3904" width="0.625" customWidth="1"/>
    <col min="3905" max="3905" width="0" hidden="1" customWidth="1"/>
    <col min="3906" max="3906" width="1.375" customWidth="1"/>
    <col min="3907" max="3908" width="0" hidden="1" customWidth="1"/>
    <col min="3909" max="3909" width="0.75" customWidth="1"/>
    <col min="3910" max="3910" width="0.5" customWidth="1"/>
    <col min="3911" max="3911" width="0.875" customWidth="1"/>
    <col min="3912" max="3912" width="0.5" customWidth="1"/>
    <col min="3913" max="3913" width="0.75" customWidth="1"/>
    <col min="3914" max="3915" width="0.625" customWidth="1"/>
    <col min="3916" max="3916" width="1.25" customWidth="1"/>
    <col min="3917" max="3918" width="0.875" customWidth="1"/>
    <col min="3919" max="3919" width="1.875" customWidth="1"/>
    <col min="3920" max="3921" width="1.75" customWidth="1"/>
    <col min="3922" max="3922" width="0.375" customWidth="1"/>
    <col min="3923" max="3923" width="0.75" customWidth="1"/>
    <col min="3924" max="3924" width="0.625" customWidth="1"/>
    <col min="3925" max="3925" width="0" hidden="1" customWidth="1"/>
    <col min="3926" max="3926" width="0.625" customWidth="1"/>
    <col min="3927" max="3927" width="0.5" customWidth="1"/>
    <col min="3928" max="3928" width="0.75" customWidth="1"/>
    <col min="3929" max="3929" width="0" hidden="1" customWidth="1"/>
    <col min="3930" max="3930" width="0.375" customWidth="1"/>
    <col min="3931" max="3931" width="0.625" customWidth="1"/>
    <col min="3932" max="3932" width="0" hidden="1" customWidth="1"/>
    <col min="3933" max="3933" width="0.875" customWidth="1"/>
    <col min="3934" max="3934" width="0.375" customWidth="1"/>
    <col min="3935" max="3935" width="2.125" customWidth="1"/>
    <col min="3936" max="3936" width="0.5" customWidth="1"/>
    <col min="3937" max="4096" width="8.75"/>
    <col min="4097" max="4097" width="0.25" customWidth="1"/>
    <col min="4098" max="4098" width="0.875" customWidth="1"/>
    <col min="4099" max="4099" width="1" customWidth="1"/>
    <col min="4100" max="4100" width="0" hidden="1" customWidth="1"/>
    <col min="4101" max="4101" width="1.375" customWidth="1"/>
    <col min="4102" max="4102" width="0.375" customWidth="1"/>
    <col min="4103" max="4103" width="1.375" customWidth="1"/>
    <col min="4104" max="4104" width="0.75" customWidth="1"/>
    <col min="4105" max="4106" width="1.25" customWidth="1"/>
    <col min="4107" max="4107" width="0.625" customWidth="1"/>
    <col min="4108" max="4108" width="0.75" customWidth="1"/>
    <col min="4109" max="4109" width="1" customWidth="1"/>
    <col min="4110" max="4110" width="0.25" customWidth="1"/>
    <col min="4111" max="4111" width="1" customWidth="1"/>
    <col min="4112" max="4112" width="0.75" customWidth="1"/>
    <col min="4113" max="4114" width="0.875" customWidth="1"/>
    <col min="4115" max="4116" width="0.75" customWidth="1"/>
    <col min="4117" max="4117" width="0.125" customWidth="1"/>
    <col min="4118" max="4118" width="0.625" customWidth="1"/>
    <col min="4119" max="4119" width="1.75" customWidth="1"/>
    <col min="4120" max="4121" width="1" customWidth="1"/>
    <col min="4122" max="4122" width="0.875" customWidth="1"/>
    <col min="4123" max="4123" width="1.25" customWidth="1"/>
    <col min="4124" max="4124" width="1.75" customWidth="1"/>
    <col min="4125" max="4125" width="0.875" customWidth="1"/>
    <col min="4126" max="4126" width="1.25" customWidth="1"/>
    <col min="4127" max="4127" width="0.875" customWidth="1"/>
    <col min="4128" max="4128" width="0.5" customWidth="1"/>
    <col min="4129" max="4129" width="0.625" customWidth="1"/>
    <col min="4130" max="4130" width="1.5" customWidth="1"/>
    <col min="4131" max="4131" width="0" hidden="1" customWidth="1"/>
    <col min="4132" max="4132" width="1" customWidth="1"/>
    <col min="4133" max="4134" width="0.875" customWidth="1"/>
    <col min="4135" max="4135" width="1.875" customWidth="1"/>
    <col min="4136" max="4137" width="0.75" customWidth="1"/>
    <col min="4138" max="4138" width="1.75" customWidth="1"/>
    <col min="4139" max="4139" width="1.875" customWidth="1"/>
    <col min="4140" max="4140" width="1" customWidth="1"/>
    <col min="4141" max="4142" width="0.75" customWidth="1"/>
    <col min="4143" max="4143" width="0.875" customWidth="1"/>
    <col min="4144" max="4144" width="1.25" customWidth="1"/>
    <col min="4145" max="4147" width="0" hidden="1" customWidth="1"/>
    <col min="4148" max="4149" width="1.25" customWidth="1"/>
    <col min="4150" max="4150" width="0.5" customWidth="1"/>
    <col min="4151" max="4152" width="0.375" customWidth="1"/>
    <col min="4153" max="4153" width="0.5" customWidth="1"/>
    <col min="4154" max="4155" width="1.375" customWidth="1"/>
    <col min="4156" max="4156" width="0.375" customWidth="1"/>
    <col min="4157" max="4157" width="1.25" customWidth="1"/>
    <col min="4158" max="4158" width="1" customWidth="1"/>
    <col min="4159" max="4159" width="0.75" customWidth="1"/>
    <col min="4160" max="4160" width="0.625" customWidth="1"/>
    <col min="4161" max="4161" width="0" hidden="1" customWidth="1"/>
    <col min="4162" max="4162" width="1.375" customWidth="1"/>
    <col min="4163" max="4164" width="0" hidden="1" customWidth="1"/>
    <col min="4165" max="4165" width="0.75" customWidth="1"/>
    <col min="4166" max="4166" width="0.5" customWidth="1"/>
    <col min="4167" max="4167" width="0.875" customWidth="1"/>
    <col min="4168" max="4168" width="0.5" customWidth="1"/>
    <col min="4169" max="4169" width="0.75" customWidth="1"/>
    <col min="4170" max="4171" width="0.625" customWidth="1"/>
    <col min="4172" max="4172" width="1.25" customWidth="1"/>
    <col min="4173" max="4174" width="0.875" customWidth="1"/>
    <col min="4175" max="4175" width="1.875" customWidth="1"/>
    <col min="4176" max="4177" width="1.75" customWidth="1"/>
    <col min="4178" max="4178" width="0.375" customWidth="1"/>
    <col min="4179" max="4179" width="0.75" customWidth="1"/>
    <col min="4180" max="4180" width="0.625" customWidth="1"/>
    <col min="4181" max="4181" width="0" hidden="1" customWidth="1"/>
    <col min="4182" max="4182" width="0.625" customWidth="1"/>
    <col min="4183" max="4183" width="0.5" customWidth="1"/>
    <col min="4184" max="4184" width="0.75" customWidth="1"/>
    <col min="4185" max="4185" width="0" hidden="1" customWidth="1"/>
    <col min="4186" max="4186" width="0.375" customWidth="1"/>
    <col min="4187" max="4187" width="0.625" customWidth="1"/>
    <col min="4188" max="4188" width="0" hidden="1" customWidth="1"/>
    <col min="4189" max="4189" width="0.875" customWidth="1"/>
    <col min="4190" max="4190" width="0.375" customWidth="1"/>
    <col min="4191" max="4191" width="2.125" customWidth="1"/>
    <col min="4192" max="4192" width="0.5" customWidth="1"/>
    <col min="4193" max="4352" width="8.75"/>
    <col min="4353" max="4353" width="0.25" customWidth="1"/>
    <col min="4354" max="4354" width="0.875" customWidth="1"/>
    <col min="4355" max="4355" width="1" customWidth="1"/>
    <col min="4356" max="4356" width="0" hidden="1" customWidth="1"/>
    <col min="4357" max="4357" width="1.375" customWidth="1"/>
    <col min="4358" max="4358" width="0.375" customWidth="1"/>
    <col min="4359" max="4359" width="1.375" customWidth="1"/>
    <col min="4360" max="4360" width="0.75" customWidth="1"/>
    <col min="4361" max="4362" width="1.25" customWidth="1"/>
    <col min="4363" max="4363" width="0.625" customWidth="1"/>
    <col min="4364" max="4364" width="0.75" customWidth="1"/>
    <col min="4365" max="4365" width="1" customWidth="1"/>
    <col min="4366" max="4366" width="0.25" customWidth="1"/>
    <col min="4367" max="4367" width="1" customWidth="1"/>
    <col min="4368" max="4368" width="0.75" customWidth="1"/>
    <col min="4369" max="4370" width="0.875" customWidth="1"/>
    <col min="4371" max="4372" width="0.75" customWidth="1"/>
    <col min="4373" max="4373" width="0.125" customWidth="1"/>
    <col min="4374" max="4374" width="0.625" customWidth="1"/>
    <col min="4375" max="4375" width="1.75" customWidth="1"/>
    <col min="4376" max="4377" width="1" customWidth="1"/>
    <col min="4378" max="4378" width="0.875" customWidth="1"/>
    <col min="4379" max="4379" width="1.25" customWidth="1"/>
    <col min="4380" max="4380" width="1.75" customWidth="1"/>
    <col min="4381" max="4381" width="0.875" customWidth="1"/>
    <col min="4382" max="4382" width="1.25" customWidth="1"/>
    <col min="4383" max="4383" width="0.875" customWidth="1"/>
    <col min="4384" max="4384" width="0.5" customWidth="1"/>
    <col min="4385" max="4385" width="0.625" customWidth="1"/>
    <col min="4386" max="4386" width="1.5" customWidth="1"/>
    <col min="4387" max="4387" width="0" hidden="1" customWidth="1"/>
    <col min="4388" max="4388" width="1" customWidth="1"/>
    <col min="4389" max="4390" width="0.875" customWidth="1"/>
    <col min="4391" max="4391" width="1.875" customWidth="1"/>
    <col min="4392" max="4393" width="0.75" customWidth="1"/>
    <col min="4394" max="4394" width="1.75" customWidth="1"/>
    <col min="4395" max="4395" width="1.875" customWidth="1"/>
    <col min="4396" max="4396" width="1" customWidth="1"/>
    <col min="4397" max="4398" width="0.75" customWidth="1"/>
    <col min="4399" max="4399" width="0.875" customWidth="1"/>
    <col min="4400" max="4400" width="1.25" customWidth="1"/>
    <col min="4401" max="4403" width="0" hidden="1" customWidth="1"/>
    <col min="4404" max="4405" width="1.25" customWidth="1"/>
    <col min="4406" max="4406" width="0.5" customWidth="1"/>
    <col min="4407" max="4408" width="0.375" customWidth="1"/>
    <col min="4409" max="4409" width="0.5" customWidth="1"/>
    <col min="4410" max="4411" width="1.375" customWidth="1"/>
    <col min="4412" max="4412" width="0.375" customWidth="1"/>
    <col min="4413" max="4413" width="1.25" customWidth="1"/>
    <col min="4414" max="4414" width="1" customWidth="1"/>
    <col min="4415" max="4415" width="0.75" customWidth="1"/>
    <col min="4416" max="4416" width="0.625" customWidth="1"/>
    <col min="4417" max="4417" width="0" hidden="1" customWidth="1"/>
    <col min="4418" max="4418" width="1.375" customWidth="1"/>
    <col min="4419" max="4420" width="0" hidden="1" customWidth="1"/>
    <col min="4421" max="4421" width="0.75" customWidth="1"/>
    <col min="4422" max="4422" width="0.5" customWidth="1"/>
    <col min="4423" max="4423" width="0.875" customWidth="1"/>
    <col min="4424" max="4424" width="0.5" customWidth="1"/>
    <col min="4425" max="4425" width="0.75" customWidth="1"/>
    <col min="4426" max="4427" width="0.625" customWidth="1"/>
    <col min="4428" max="4428" width="1.25" customWidth="1"/>
    <col min="4429" max="4430" width="0.875" customWidth="1"/>
    <col min="4431" max="4431" width="1.875" customWidth="1"/>
    <col min="4432" max="4433" width="1.75" customWidth="1"/>
    <col min="4434" max="4434" width="0.375" customWidth="1"/>
    <col min="4435" max="4435" width="0.75" customWidth="1"/>
    <col min="4436" max="4436" width="0.625" customWidth="1"/>
    <col min="4437" max="4437" width="0" hidden="1" customWidth="1"/>
    <col min="4438" max="4438" width="0.625" customWidth="1"/>
    <col min="4439" max="4439" width="0.5" customWidth="1"/>
    <col min="4440" max="4440" width="0.75" customWidth="1"/>
    <col min="4441" max="4441" width="0" hidden="1" customWidth="1"/>
    <col min="4442" max="4442" width="0.375" customWidth="1"/>
    <col min="4443" max="4443" width="0.625" customWidth="1"/>
    <col min="4444" max="4444" width="0" hidden="1" customWidth="1"/>
    <col min="4445" max="4445" width="0.875" customWidth="1"/>
    <col min="4446" max="4446" width="0.375" customWidth="1"/>
    <col min="4447" max="4447" width="2.125" customWidth="1"/>
    <col min="4448" max="4448" width="0.5" customWidth="1"/>
    <col min="4449" max="4608" width="8.75"/>
    <col min="4609" max="4609" width="0.25" customWidth="1"/>
    <col min="4610" max="4610" width="0.875" customWidth="1"/>
    <col min="4611" max="4611" width="1" customWidth="1"/>
    <col min="4612" max="4612" width="0" hidden="1" customWidth="1"/>
    <col min="4613" max="4613" width="1.375" customWidth="1"/>
    <col min="4614" max="4614" width="0.375" customWidth="1"/>
    <col min="4615" max="4615" width="1.375" customWidth="1"/>
    <col min="4616" max="4616" width="0.75" customWidth="1"/>
    <col min="4617" max="4618" width="1.25" customWidth="1"/>
    <col min="4619" max="4619" width="0.625" customWidth="1"/>
    <col min="4620" max="4620" width="0.75" customWidth="1"/>
    <col min="4621" max="4621" width="1" customWidth="1"/>
    <col min="4622" max="4622" width="0.25" customWidth="1"/>
    <col min="4623" max="4623" width="1" customWidth="1"/>
    <col min="4624" max="4624" width="0.75" customWidth="1"/>
    <col min="4625" max="4626" width="0.875" customWidth="1"/>
    <col min="4627" max="4628" width="0.75" customWidth="1"/>
    <col min="4629" max="4629" width="0.125" customWidth="1"/>
    <col min="4630" max="4630" width="0.625" customWidth="1"/>
    <col min="4631" max="4631" width="1.75" customWidth="1"/>
    <col min="4632" max="4633" width="1" customWidth="1"/>
    <col min="4634" max="4634" width="0.875" customWidth="1"/>
    <col min="4635" max="4635" width="1.25" customWidth="1"/>
    <col min="4636" max="4636" width="1.75" customWidth="1"/>
    <col min="4637" max="4637" width="0.875" customWidth="1"/>
    <col min="4638" max="4638" width="1.25" customWidth="1"/>
    <col min="4639" max="4639" width="0.875" customWidth="1"/>
    <col min="4640" max="4640" width="0.5" customWidth="1"/>
    <col min="4641" max="4641" width="0.625" customWidth="1"/>
    <col min="4642" max="4642" width="1.5" customWidth="1"/>
    <col min="4643" max="4643" width="0" hidden="1" customWidth="1"/>
    <col min="4644" max="4644" width="1" customWidth="1"/>
    <col min="4645" max="4646" width="0.875" customWidth="1"/>
    <col min="4647" max="4647" width="1.875" customWidth="1"/>
    <col min="4648" max="4649" width="0.75" customWidth="1"/>
    <col min="4650" max="4650" width="1.75" customWidth="1"/>
    <col min="4651" max="4651" width="1.875" customWidth="1"/>
    <col min="4652" max="4652" width="1" customWidth="1"/>
    <col min="4653" max="4654" width="0.75" customWidth="1"/>
    <col min="4655" max="4655" width="0.875" customWidth="1"/>
    <col min="4656" max="4656" width="1.25" customWidth="1"/>
    <col min="4657" max="4659" width="0" hidden="1" customWidth="1"/>
    <col min="4660" max="4661" width="1.25" customWidth="1"/>
    <col min="4662" max="4662" width="0.5" customWidth="1"/>
    <col min="4663" max="4664" width="0.375" customWidth="1"/>
    <col min="4665" max="4665" width="0.5" customWidth="1"/>
    <col min="4666" max="4667" width="1.375" customWidth="1"/>
    <col min="4668" max="4668" width="0.375" customWidth="1"/>
    <col min="4669" max="4669" width="1.25" customWidth="1"/>
    <col min="4670" max="4670" width="1" customWidth="1"/>
    <col min="4671" max="4671" width="0.75" customWidth="1"/>
    <col min="4672" max="4672" width="0.625" customWidth="1"/>
    <col min="4673" max="4673" width="0" hidden="1" customWidth="1"/>
    <col min="4674" max="4674" width="1.375" customWidth="1"/>
    <col min="4675" max="4676" width="0" hidden="1" customWidth="1"/>
    <col min="4677" max="4677" width="0.75" customWidth="1"/>
    <col min="4678" max="4678" width="0.5" customWidth="1"/>
    <col min="4679" max="4679" width="0.875" customWidth="1"/>
    <col min="4680" max="4680" width="0.5" customWidth="1"/>
    <col min="4681" max="4681" width="0.75" customWidth="1"/>
    <col min="4682" max="4683" width="0.625" customWidth="1"/>
    <col min="4684" max="4684" width="1.25" customWidth="1"/>
    <col min="4685" max="4686" width="0.875" customWidth="1"/>
    <col min="4687" max="4687" width="1.875" customWidth="1"/>
    <col min="4688" max="4689" width="1.75" customWidth="1"/>
    <col min="4690" max="4690" width="0.375" customWidth="1"/>
    <col min="4691" max="4691" width="0.75" customWidth="1"/>
    <col min="4692" max="4692" width="0.625" customWidth="1"/>
    <col min="4693" max="4693" width="0" hidden="1" customWidth="1"/>
    <col min="4694" max="4694" width="0.625" customWidth="1"/>
    <col min="4695" max="4695" width="0.5" customWidth="1"/>
    <col min="4696" max="4696" width="0.75" customWidth="1"/>
    <col min="4697" max="4697" width="0" hidden="1" customWidth="1"/>
    <col min="4698" max="4698" width="0.375" customWidth="1"/>
    <col min="4699" max="4699" width="0.625" customWidth="1"/>
    <col min="4700" max="4700" width="0" hidden="1" customWidth="1"/>
    <col min="4701" max="4701" width="0.875" customWidth="1"/>
    <col min="4702" max="4702" width="0.375" customWidth="1"/>
    <col min="4703" max="4703" width="2.125" customWidth="1"/>
    <col min="4704" max="4704" width="0.5" customWidth="1"/>
    <col min="4705" max="4864" width="8.75"/>
    <col min="4865" max="4865" width="0.25" customWidth="1"/>
    <col min="4866" max="4866" width="0.875" customWidth="1"/>
    <col min="4867" max="4867" width="1" customWidth="1"/>
    <col min="4868" max="4868" width="0" hidden="1" customWidth="1"/>
    <col min="4869" max="4869" width="1.375" customWidth="1"/>
    <col min="4870" max="4870" width="0.375" customWidth="1"/>
    <col min="4871" max="4871" width="1.375" customWidth="1"/>
    <col min="4872" max="4872" width="0.75" customWidth="1"/>
    <col min="4873" max="4874" width="1.25" customWidth="1"/>
    <col min="4875" max="4875" width="0.625" customWidth="1"/>
    <col min="4876" max="4876" width="0.75" customWidth="1"/>
    <col min="4877" max="4877" width="1" customWidth="1"/>
    <col min="4878" max="4878" width="0.25" customWidth="1"/>
    <col min="4879" max="4879" width="1" customWidth="1"/>
    <col min="4880" max="4880" width="0.75" customWidth="1"/>
    <col min="4881" max="4882" width="0.875" customWidth="1"/>
    <col min="4883" max="4884" width="0.75" customWidth="1"/>
    <col min="4885" max="4885" width="0.125" customWidth="1"/>
    <col min="4886" max="4886" width="0.625" customWidth="1"/>
    <col min="4887" max="4887" width="1.75" customWidth="1"/>
    <col min="4888" max="4889" width="1" customWidth="1"/>
    <col min="4890" max="4890" width="0.875" customWidth="1"/>
    <col min="4891" max="4891" width="1.25" customWidth="1"/>
    <col min="4892" max="4892" width="1.75" customWidth="1"/>
    <col min="4893" max="4893" width="0.875" customWidth="1"/>
    <col min="4894" max="4894" width="1.25" customWidth="1"/>
    <col min="4895" max="4895" width="0.875" customWidth="1"/>
    <col min="4896" max="4896" width="0.5" customWidth="1"/>
    <col min="4897" max="4897" width="0.625" customWidth="1"/>
    <col min="4898" max="4898" width="1.5" customWidth="1"/>
    <col min="4899" max="4899" width="0" hidden="1" customWidth="1"/>
    <col min="4900" max="4900" width="1" customWidth="1"/>
    <col min="4901" max="4902" width="0.875" customWidth="1"/>
    <col min="4903" max="4903" width="1.875" customWidth="1"/>
    <col min="4904" max="4905" width="0.75" customWidth="1"/>
    <col min="4906" max="4906" width="1.75" customWidth="1"/>
    <col min="4907" max="4907" width="1.875" customWidth="1"/>
    <col min="4908" max="4908" width="1" customWidth="1"/>
    <col min="4909" max="4910" width="0.75" customWidth="1"/>
    <col min="4911" max="4911" width="0.875" customWidth="1"/>
    <col min="4912" max="4912" width="1.25" customWidth="1"/>
    <col min="4913" max="4915" width="0" hidden="1" customWidth="1"/>
    <col min="4916" max="4917" width="1.25" customWidth="1"/>
    <col min="4918" max="4918" width="0.5" customWidth="1"/>
    <col min="4919" max="4920" width="0.375" customWidth="1"/>
    <col min="4921" max="4921" width="0.5" customWidth="1"/>
    <col min="4922" max="4923" width="1.375" customWidth="1"/>
    <col min="4924" max="4924" width="0.375" customWidth="1"/>
    <col min="4925" max="4925" width="1.25" customWidth="1"/>
    <col min="4926" max="4926" width="1" customWidth="1"/>
    <col min="4927" max="4927" width="0.75" customWidth="1"/>
    <col min="4928" max="4928" width="0.625" customWidth="1"/>
    <col min="4929" max="4929" width="0" hidden="1" customWidth="1"/>
    <col min="4930" max="4930" width="1.375" customWidth="1"/>
    <col min="4931" max="4932" width="0" hidden="1" customWidth="1"/>
    <col min="4933" max="4933" width="0.75" customWidth="1"/>
    <col min="4934" max="4934" width="0.5" customWidth="1"/>
    <col min="4935" max="4935" width="0.875" customWidth="1"/>
    <col min="4936" max="4936" width="0.5" customWidth="1"/>
    <col min="4937" max="4937" width="0.75" customWidth="1"/>
    <col min="4938" max="4939" width="0.625" customWidth="1"/>
    <col min="4940" max="4940" width="1.25" customWidth="1"/>
    <col min="4941" max="4942" width="0.875" customWidth="1"/>
    <col min="4943" max="4943" width="1.875" customWidth="1"/>
    <col min="4944" max="4945" width="1.75" customWidth="1"/>
    <col min="4946" max="4946" width="0.375" customWidth="1"/>
    <col min="4947" max="4947" width="0.75" customWidth="1"/>
    <col min="4948" max="4948" width="0.625" customWidth="1"/>
    <col min="4949" max="4949" width="0" hidden="1" customWidth="1"/>
    <col min="4950" max="4950" width="0.625" customWidth="1"/>
    <col min="4951" max="4951" width="0.5" customWidth="1"/>
    <col min="4952" max="4952" width="0.75" customWidth="1"/>
    <col min="4953" max="4953" width="0" hidden="1" customWidth="1"/>
    <col min="4954" max="4954" width="0.375" customWidth="1"/>
    <col min="4955" max="4955" width="0.625" customWidth="1"/>
    <col min="4956" max="4956" width="0" hidden="1" customWidth="1"/>
    <col min="4957" max="4957" width="0.875" customWidth="1"/>
    <col min="4958" max="4958" width="0.375" customWidth="1"/>
    <col min="4959" max="4959" width="2.125" customWidth="1"/>
    <col min="4960" max="4960" width="0.5" customWidth="1"/>
    <col min="4961" max="5120" width="8.75"/>
    <col min="5121" max="5121" width="0.25" customWidth="1"/>
    <col min="5122" max="5122" width="0.875" customWidth="1"/>
    <col min="5123" max="5123" width="1" customWidth="1"/>
    <col min="5124" max="5124" width="0" hidden="1" customWidth="1"/>
    <col min="5125" max="5125" width="1.375" customWidth="1"/>
    <col min="5126" max="5126" width="0.375" customWidth="1"/>
    <col min="5127" max="5127" width="1.375" customWidth="1"/>
    <col min="5128" max="5128" width="0.75" customWidth="1"/>
    <col min="5129" max="5130" width="1.25" customWidth="1"/>
    <col min="5131" max="5131" width="0.625" customWidth="1"/>
    <col min="5132" max="5132" width="0.75" customWidth="1"/>
    <col min="5133" max="5133" width="1" customWidth="1"/>
    <col min="5134" max="5134" width="0.25" customWidth="1"/>
    <col min="5135" max="5135" width="1" customWidth="1"/>
    <col min="5136" max="5136" width="0.75" customWidth="1"/>
    <col min="5137" max="5138" width="0.875" customWidth="1"/>
    <col min="5139" max="5140" width="0.75" customWidth="1"/>
    <col min="5141" max="5141" width="0.125" customWidth="1"/>
    <col min="5142" max="5142" width="0.625" customWidth="1"/>
    <col min="5143" max="5143" width="1.75" customWidth="1"/>
    <col min="5144" max="5145" width="1" customWidth="1"/>
    <col min="5146" max="5146" width="0.875" customWidth="1"/>
    <col min="5147" max="5147" width="1.25" customWidth="1"/>
    <col min="5148" max="5148" width="1.75" customWidth="1"/>
    <col min="5149" max="5149" width="0.875" customWidth="1"/>
    <col min="5150" max="5150" width="1.25" customWidth="1"/>
    <col min="5151" max="5151" width="0.875" customWidth="1"/>
    <col min="5152" max="5152" width="0.5" customWidth="1"/>
    <col min="5153" max="5153" width="0.625" customWidth="1"/>
    <col min="5154" max="5154" width="1.5" customWidth="1"/>
    <col min="5155" max="5155" width="0" hidden="1" customWidth="1"/>
    <col min="5156" max="5156" width="1" customWidth="1"/>
    <col min="5157" max="5158" width="0.875" customWidth="1"/>
    <col min="5159" max="5159" width="1.875" customWidth="1"/>
    <col min="5160" max="5161" width="0.75" customWidth="1"/>
    <col min="5162" max="5162" width="1.75" customWidth="1"/>
    <col min="5163" max="5163" width="1.875" customWidth="1"/>
    <col min="5164" max="5164" width="1" customWidth="1"/>
    <col min="5165" max="5166" width="0.75" customWidth="1"/>
    <col min="5167" max="5167" width="0.875" customWidth="1"/>
    <col min="5168" max="5168" width="1.25" customWidth="1"/>
    <col min="5169" max="5171" width="0" hidden="1" customWidth="1"/>
    <col min="5172" max="5173" width="1.25" customWidth="1"/>
    <col min="5174" max="5174" width="0.5" customWidth="1"/>
    <col min="5175" max="5176" width="0.375" customWidth="1"/>
    <col min="5177" max="5177" width="0.5" customWidth="1"/>
    <col min="5178" max="5179" width="1.375" customWidth="1"/>
    <col min="5180" max="5180" width="0.375" customWidth="1"/>
    <col min="5181" max="5181" width="1.25" customWidth="1"/>
    <col min="5182" max="5182" width="1" customWidth="1"/>
    <col min="5183" max="5183" width="0.75" customWidth="1"/>
    <col min="5184" max="5184" width="0.625" customWidth="1"/>
    <col min="5185" max="5185" width="0" hidden="1" customWidth="1"/>
    <col min="5186" max="5186" width="1.375" customWidth="1"/>
    <col min="5187" max="5188" width="0" hidden="1" customWidth="1"/>
    <col min="5189" max="5189" width="0.75" customWidth="1"/>
    <col min="5190" max="5190" width="0.5" customWidth="1"/>
    <col min="5191" max="5191" width="0.875" customWidth="1"/>
    <col min="5192" max="5192" width="0.5" customWidth="1"/>
    <col min="5193" max="5193" width="0.75" customWidth="1"/>
    <col min="5194" max="5195" width="0.625" customWidth="1"/>
    <col min="5196" max="5196" width="1.25" customWidth="1"/>
    <col min="5197" max="5198" width="0.875" customWidth="1"/>
    <col min="5199" max="5199" width="1.875" customWidth="1"/>
    <col min="5200" max="5201" width="1.75" customWidth="1"/>
    <col min="5202" max="5202" width="0.375" customWidth="1"/>
    <col min="5203" max="5203" width="0.75" customWidth="1"/>
    <col min="5204" max="5204" width="0.625" customWidth="1"/>
    <col min="5205" max="5205" width="0" hidden="1" customWidth="1"/>
    <col min="5206" max="5206" width="0.625" customWidth="1"/>
    <col min="5207" max="5207" width="0.5" customWidth="1"/>
    <col min="5208" max="5208" width="0.75" customWidth="1"/>
    <col min="5209" max="5209" width="0" hidden="1" customWidth="1"/>
    <col min="5210" max="5210" width="0.375" customWidth="1"/>
    <col min="5211" max="5211" width="0.625" customWidth="1"/>
    <col min="5212" max="5212" width="0" hidden="1" customWidth="1"/>
    <col min="5213" max="5213" width="0.875" customWidth="1"/>
    <col min="5214" max="5214" width="0.375" customWidth="1"/>
    <col min="5215" max="5215" width="2.125" customWidth="1"/>
    <col min="5216" max="5216" width="0.5" customWidth="1"/>
    <col min="5217" max="5376" width="8.75"/>
    <col min="5377" max="5377" width="0.25" customWidth="1"/>
    <col min="5378" max="5378" width="0.875" customWidth="1"/>
    <col min="5379" max="5379" width="1" customWidth="1"/>
    <col min="5380" max="5380" width="0" hidden="1" customWidth="1"/>
    <col min="5381" max="5381" width="1.375" customWidth="1"/>
    <col min="5382" max="5382" width="0.375" customWidth="1"/>
    <col min="5383" max="5383" width="1.375" customWidth="1"/>
    <col min="5384" max="5384" width="0.75" customWidth="1"/>
    <col min="5385" max="5386" width="1.25" customWidth="1"/>
    <col min="5387" max="5387" width="0.625" customWidth="1"/>
    <col min="5388" max="5388" width="0.75" customWidth="1"/>
    <col min="5389" max="5389" width="1" customWidth="1"/>
    <col min="5390" max="5390" width="0.25" customWidth="1"/>
    <col min="5391" max="5391" width="1" customWidth="1"/>
    <col min="5392" max="5392" width="0.75" customWidth="1"/>
    <col min="5393" max="5394" width="0.875" customWidth="1"/>
    <col min="5395" max="5396" width="0.75" customWidth="1"/>
    <col min="5397" max="5397" width="0.125" customWidth="1"/>
    <col min="5398" max="5398" width="0.625" customWidth="1"/>
    <col min="5399" max="5399" width="1.75" customWidth="1"/>
    <col min="5400" max="5401" width="1" customWidth="1"/>
    <col min="5402" max="5402" width="0.875" customWidth="1"/>
    <col min="5403" max="5403" width="1.25" customWidth="1"/>
    <col min="5404" max="5404" width="1.75" customWidth="1"/>
    <col min="5405" max="5405" width="0.875" customWidth="1"/>
    <col min="5406" max="5406" width="1.25" customWidth="1"/>
    <col min="5407" max="5407" width="0.875" customWidth="1"/>
    <col min="5408" max="5408" width="0.5" customWidth="1"/>
    <col min="5409" max="5409" width="0.625" customWidth="1"/>
    <col min="5410" max="5410" width="1.5" customWidth="1"/>
    <col min="5411" max="5411" width="0" hidden="1" customWidth="1"/>
    <col min="5412" max="5412" width="1" customWidth="1"/>
    <col min="5413" max="5414" width="0.875" customWidth="1"/>
    <col min="5415" max="5415" width="1.875" customWidth="1"/>
    <col min="5416" max="5417" width="0.75" customWidth="1"/>
    <col min="5418" max="5418" width="1.75" customWidth="1"/>
    <col min="5419" max="5419" width="1.875" customWidth="1"/>
    <col min="5420" max="5420" width="1" customWidth="1"/>
    <col min="5421" max="5422" width="0.75" customWidth="1"/>
    <col min="5423" max="5423" width="0.875" customWidth="1"/>
    <col min="5424" max="5424" width="1.25" customWidth="1"/>
    <col min="5425" max="5427" width="0" hidden="1" customWidth="1"/>
    <col min="5428" max="5429" width="1.25" customWidth="1"/>
    <col min="5430" max="5430" width="0.5" customWidth="1"/>
    <col min="5431" max="5432" width="0.375" customWidth="1"/>
    <col min="5433" max="5433" width="0.5" customWidth="1"/>
    <col min="5434" max="5435" width="1.375" customWidth="1"/>
    <col min="5436" max="5436" width="0.375" customWidth="1"/>
    <col min="5437" max="5437" width="1.25" customWidth="1"/>
    <col min="5438" max="5438" width="1" customWidth="1"/>
    <col min="5439" max="5439" width="0.75" customWidth="1"/>
    <col min="5440" max="5440" width="0.625" customWidth="1"/>
    <col min="5441" max="5441" width="0" hidden="1" customWidth="1"/>
    <col min="5442" max="5442" width="1.375" customWidth="1"/>
    <col min="5443" max="5444" width="0" hidden="1" customWidth="1"/>
    <col min="5445" max="5445" width="0.75" customWidth="1"/>
    <col min="5446" max="5446" width="0.5" customWidth="1"/>
    <col min="5447" max="5447" width="0.875" customWidth="1"/>
    <col min="5448" max="5448" width="0.5" customWidth="1"/>
    <col min="5449" max="5449" width="0.75" customWidth="1"/>
    <col min="5450" max="5451" width="0.625" customWidth="1"/>
    <col min="5452" max="5452" width="1.25" customWidth="1"/>
    <col min="5453" max="5454" width="0.875" customWidth="1"/>
    <col min="5455" max="5455" width="1.875" customWidth="1"/>
    <col min="5456" max="5457" width="1.75" customWidth="1"/>
    <col min="5458" max="5458" width="0.375" customWidth="1"/>
    <col min="5459" max="5459" width="0.75" customWidth="1"/>
    <col min="5460" max="5460" width="0.625" customWidth="1"/>
    <col min="5461" max="5461" width="0" hidden="1" customWidth="1"/>
    <col min="5462" max="5462" width="0.625" customWidth="1"/>
    <col min="5463" max="5463" width="0.5" customWidth="1"/>
    <col min="5464" max="5464" width="0.75" customWidth="1"/>
    <col min="5465" max="5465" width="0" hidden="1" customWidth="1"/>
    <col min="5466" max="5466" width="0.375" customWidth="1"/>
    <col min="5467" max="5467" width="0.625" customWidth="1"/>
    <col min="5468" max="5468" width="0" hidden="1" customWidth="1"/>
    <col min="5469" max="5469" width="0.875" customWidth="1"/>
    <col min="5470" max="5470" width="0.375" customWidth="1"/>
    <col min="5471" max="5471" width="2.125" customWidth="1"/>
    <col min="5472" max="5472" width="0.5" customWidth="1"/>
    <col min="5473" max="5632" width="8.75"/>
    <col min="5633" max="5633" width="0.25" customWidth="1"/>
    <col min="5634" max="5634" width="0.875" customWidth="1"/>
    <col min="5635" max="5635" width="1" customWidth="1"/>
    <col min="5636" max="5636" width="0" hidden="1" customWidth="1"/>
    <col min="5637" max="5637" width="1.375" customWidth="1"/>
    <col min="5638" max="5638" width="0.375" customWidth="1"/>
    <col min="5639" max="5639" width="1.375" customWidth="1"/>
    <col min="5640" max="5640" width="0.75" customWidth="1"/>
    <col min="5641" max="5642" width="1.25" customWidth="1"/>
    <col min="5643" max="5643" width="0.625" customWidth="1"/>
    <col min="5644" max="5644" width="0.75" customWidth="1"/>
    <col min="5645" max="5645" width="1" customWidth="1"/>
    <col min="5646" max="5646" width="0.25" customWidth="1"/>
    <col min="5647" max="5647" width="1" customWidth="1"/>
    <col min="5648" max="5648" width="0.75" customWidth="1"/>
    <col min="5649" max="5650" width="0.875" customWidth="1"/>
    <col min="5651" max="5652" width="0.75" customWidth="1"/>
    <col min="5653" max="5653" width="0.125" customWidth="1"/>
    <col min="5654" max="5654" width="0.625" customWidth="1"/>
    <col min="5655" max="5655" width="1.75" customWidth="1"/>
    <col min="5656" max="5657" width="1" customWidth="1"/>
    <col min="5658" max="5658" width="0.875" customWidth="1"/>
    <col min="5659" max="5659" width="1.25" customWidth="1"/>
    <col min="5660" max="5660" width="1.75" customWidth="1"/>
    <col min="5661" max="5661" width="0.875" customWidth="1"/>
    <col min="5662" max="5662" width="1.25" customWidth="1"/>
    <col min="5663" max="5663" width="0.875" customWidth="1"/>
    <col min="5664" max="5664" width="0.5" customWidth="1"/>
    <col min="5665" max="5665" width="0.625" customWidth="1"/>
    <col min="5666" max="5666" width="1.5" customWidth="1"/>
    <col min="5667" max="5667" width="0" hidden="1" customWidth="1"/>
    <col min="5668" max="5668" width="1" customWidth="1"/>
    <col min="5669" max="5670" width="0.875" customWidth="1"/>
    <col min="5671" max="5671" width="1.875" customWidth="1"/>
    <col min="5672" max="5673" width="0.75" customWidth="1"/>
    <col min="5674" max="5674" width="1.75" customWidth="1"/>
    <col min="5675" max="5675" width="1.875" customWidth="1"/>
    <col min="5676" max="5676" width="1" customWidth="1"/>
    <col min="5677" max="5678" width="0.75" customWidth="1"/>
    <col min="5679" max="5679" width="0.875" customWidth="1"/>
    <col min="5680" max="5680" width="1.25" customWidth="1"/>
    <col min="5681" max="5683" width="0" hidden="1" customWidth="1"/>
    <col min="5684" max="5685" width="1.25" customWidth="1"/>
    <col min="5686" max="5686" width="0.5" customWidth="1"/>
    <col min="5687" max="5688" width="0.375" customWidth="1"/>
    <col min="5689" max="5689" width="0.5" customWidth="1"/>
    <col min="5690" max="5691" width="1.375" customWidth="1"/>
    <col min="5692" max="5692" width="0.375" customWidth="1"/>
    <col min="5693" max="5693" width="1.25" customWidth="1"/>
    <col min="5694" max="5694" width="1" customWidth="1"/>
    <col min="5695" max="5695" width="0.75" customWidth="1"/>
    <col min="5696" max="5696" width="0.625" customWidth="1"/>
    <col min="5697" max="5697" width="0" hidden="1" customWidth="1"/>
    <col min="5698" max="5698" width="1.375" customWidth="1"/>
    <col min="5699" max="5700" width="0" hidden="1" customWidth="1"/>
    <col min="5701" max="5701" width="0.75" customWidth="1"/>
    <col min="5702" max="5702" width="0.5" customWidth="1"/>
    <col min="5703" max="5703" width="0.875" customWidth="1"/>
    <col min="5704" max="5704" width="0.5" customWidth="1"/>
    <col min="5705" max="5705" width="0.75" customWidth="1"/>
    <col min="5706" max="5707" width="0.625" customWidth="1"/>
    <col min="5708" max="5708" width="1.25" customWidth="1"/>
    <col min="5709" max="5710" width="0.875" customWidth="1"/>
    <col min="5711" max="5711" width="1.875" customWidth="1"/>
    <col min="5712" max="5713" width="1.75" customWidth="1"/>
    <col min="5714" max="5714" width="0.375" customWidth="1"/>
    <col min="5715" max="5715" width="0.75" customWidth="1"/>
    <col min="5716" max="5716" width="0.625" customWidth="1"/>
    <col min="5717" max="5717" width="0" hidden="1" customWidth="1"/>
    <col min="5718" max="5718" width="0.625" customWidth="1"/>
    <col min="5719" max="5719" width="0.5" customWidth="1"/>
    <col min="5720" max="5720" width="0.75" customWidth="1"/>
    <col min="5721" max="5721" width="0" hidden="1" customWidth="1"/>
    <col min="5722" max="5722" width="0.375" customWidth="1"/>
    <col min="5723" max="5723" width="0.625" customWidth="1"/>
    <col min="5724" max="5724" width="0" hidden="1" customWidth="1"/>
    <col min="5725" max="5725" width="0.875" customWidth="1"/>
    <col min="5726" max="5726" width="0.375" customWidth="1"/>
    <col min="5727" max="5727" width="2.125" customWidth="1"/>
    <col min="5728" max="5728" width="0.5" customWidth="1"/>
    <col min="5729" max="5888" width="8.75"/>
    <col min="5889" max="5889" width="0.25" customWidth="1"/>
    <col min="5890" max="5890" width="0.875" customWidth="1"/>
    <col min="5891" max="5891" width="1" customWidth="1"/>
    <col min="5892" max="5892" width="0" hidden="1" customWidth="1"/>
    <col min="5893" max="5893" width="1.375" customWidth="1"/>
    <col min="5894" max="5894" width="0.375" customWidth="1"/>
    <col min="5895" max="5895" width="1.375" customWidth="1"/>
    <col min="5896" max="5896" width="0.75" customWidth="1"/>
    <col min="5897" max="5898" width="1.25" customWidth="1"/>
    <col min="5899" max="5899" width="0.625" customWidth="1"/>
    <col min="5900" max="5900" width="0.75" customWidth="1"/>
    <col min="5901" max="5901" width="1" customWidth="1"/>
    <col min="5902" max="5902" width="0.25" customWidth="1"/>
    <col min="5903" max="5903" width="1" customWidth="1"/>
    <col min="5904" max="5904" width="0.75" customWidth="1"/>
    <col min="5905" max="5906" width="0.875" customWidth="1"/>
    <col min="5907" max="5908" width="0.75" customWidth="1"/>
    <col min="5909" max="5909" width="0.125" customWidth="1"/>
    <col min="5910" max="5910" width="0.625" customWidth="1"/>
    <col min="5911" max="5911" width="1.75" customWidth="1"/>
    <col min="5912" max="5913" width="1" customWidth="1"/>
    <col min="5914" max="5914" width="0.875" customWidth="1"/>
    <col min="5915" max="5915" width="1.25" customWidth="1"/>
    <col min="5916" max="5916" width="1.75" customWidth="1"/>
    <col min="5917" max="5917" width="0.875" customWidth="1"/>
    <col min="5918" max="5918" width="1.25" customWidth="1"/>
    <col min="5919" max="5919" width="0.875" customWidth="1"/>
    <col min="5920" max="5920" width="0.5" customWidth="1"/>
    <col min="5921" max="5921" width="0.625" customWidth="1"/>
    <col min="5922" max="5922" width="1.5" customWidth="1"/>
    <col min="5923" max="5923" width="0" hidden="1" customWidth="1"/>
    <col min="5924" max="5924" width="1" customWidth="1"/>
    <col min="5925" max="5926" width="0.875" customWidth="1"/>
    <col min="5927" max="5927" width="1.875" customWidth="1"/>
    <col min="5928" max="5929" width="0.75" customWidth="1"/>
    <col min="5930" max="5930" width="1.75" customWidth="1"/>
    <col min="5931" max="5931" width="1.875" customWidth="1"/>
    <col min="5932" max="5932" width="1" customWidth="1"/>
    <col min="5933" max="5934" width="0.75" customWidth="1"/>
    <col min="5935" max="5935" width="0.875" customWidth="1"/>
    <col min="5936" max="5936" width="1.25" customWidth="1"/>
    <col min="5937" max="5939" width="0" hidden="1" customWidth="1"/>
    <col min="5940" max="5941" width="1.25" customWidth="1"/>
    <col min="5942" max="5942" width="0.5" customWidth="1"/>
    <col min="5943" max="5944" width="0.375" customWidth="1"/>
    <col min="5945" max="5945" width="0.5" customWidth="1"/>
    <col min="5946" max="5947" width="1.375" customWidth="1"/>
    <col min="5948" max="5948" width="0.375" customWidth="1"/>
    <col min="5949" max="5949" width="1.25" customWidth="1"/>
    <col min="5950" max="5950" width="1" customWidth="1"/>
    <col min="5951" max="5951" width="0.75" customWidth="1"/>
    <col min="5952" max="5952" width="0.625" customWidth="1"/>
    <col min="5953" max="5953" width="0" hidden="1" customWidth="1"/>
    <col min="5954" max="5954" width="1.375" customWidth="1"/>
    <col min="5955" max="5956" width="0" hidden="1" customWidth="1"/>
    <col min="5957" max="5957" width="0.75" customWidth="1"/>
    <col min="5958" max="5958" width="0.5" customWidth="1"/>
    <col min="5959" max="5959" width="0.875" customWidth="1"/>
    <col min="5960" max="5960" width="0.5" customWidth="1"/>
    <col min="5961" max="5961" width="0.75" customWidth="1"/>
    <col min="5962" max="5963" width="0.625" customWidth="1"/>
    <col min="5964" max="5964" width="1.25" customWidth="1"/>
    <col min="5965" max="5966" width="0.875" customWidth="1"/>
    <col min="5967" max="5967" width="1.875" customWidth="1"/>
    <col min="5968" max="5969" width="1.75" customWidth="1"/>
    <col min="5970" max="5970" width="0.375" customWidth="1"/>
    <col min="5971" max="5971" width="0.75" customWidth="1"/>
    <col min="5972" max="5972" width="0.625" customWidth="1"/>
    <col min="5973" max="5973" width="0" hidden="1" customWidth="1"/>
    <col min="5974" max="5974" width="0.625" customWidth="1"/>
    <col min="5975" max="5975" width="0.5" customWidth="1"/>
    <col min="5976" max="5976" width="0.75" customWidth="1"/>
    <col min="5977" max="5977" width="0" hidden="1" customWidth="1"/>
    <col min="5978" max="5978" width="0.375" customWidth="1"/>
    <col min="5979" max="5979" width="0.625" customWidth="1"/>
    <col min="5980" max="5980" width="0" hidden="1" customWidth="1"/>
    <col min="5981" max="5981" width="0.875" customWidth="1"/>
    <col min="5982" max="5982" width="0.375" customWidth="1"/>
    <col min="5983" max="5983" width="2.125" customWidth="1"/>
    <col min="5984" max="5984" width="0.5" customWidth="1"/>
    <col min="5985" max="6144" width="8.75"/>
    <col min="6145" max="6145" width="0.25" customWidth="1"/>
    <col min="6146" max="6146" width="0.875" customWidth="1"/>
    <col min="6147" max="6147" width="1" customWidth="1"/>
    <col min="6148" max="6148" width="0" hidden="1" customWidth="1"/>
    <col min="6149" max="6149" width="1.375" customWidth="1"/>
    <col min="6150" max="6150" width="0.375" customWidth="1"/>
    <col min="6151" max="6151" width="1.375" customWidth="1"/>
    <col min="6152" max="6152" width="0.75" customWidth="1"/>
    <col min="6153" max="6154" width="1.25" customWidth="1"/>
    <col min="6155" max="6155" width="0.625" customWidth="1"/>
    <col min="6156" max="6156" width="0.75" customWidth="1"/>
    <col min="6157" max="6157" width="1" customWidth="1"/>
    <col min="6158" max="6158" width="0.25" customWidth="1"/>
    <col min="6159" max="6159" width="1" customWidth="1"/>
    <col min="6160" max="6160" width="0.75" customWidth="1"/>
    <col min="6161" max="6162" width="0.875" customWidth="1"/>
    <col min="6163" max="6164" width="0.75" customWidth="1"/>
    <col min="6165" max="6165" width="0.125" customWidth="1"/>
    <col min="6166" max="6166" width="0.625" customWidth="1"/>
    <col min="6167" max="6167" width="1.75" customWidth="1"/>
    <col min="6168" max="6169" width="1" customWidth="1"/>
    <col min="6170" max="6170" width="0.875" customWidth="1"/>
    <col min="6171" max="6171" width="1.25" customWidth="1"/>
    <col min="6172" max="6172" width="1.75" customWidth="1"/>
    <col min="6173" max="6173" width="0.875" customWidth="1"/>
    <col min="6174" max="6174" width="1.25" customWidth="1"/>
    <col min="6175" max="6175" width="0.875" customWidth="1"/>
    <col min="6176" max="6176" width="0.5" customWidth="1"/>
    <col min="6177" max="6177" width="0.625" customWidth="1"/>
    <col min="6178" max="6178" width="1.5" customWidth="1"/>
    <col min="6179" max="6179" width="0" hidden="1" customWidth="1"/>
    <col min="6180" max="6180" width="1" customWidth="1"/>
    <col min="6181" max="6182" width="0.875" customWidth="1"/>
    <col min="6183" max="6183" width="1.875" customWidth="1"/>
    <col min="6184" max="6185" width="0.75" customWidth="1"/>
    <col min="6186" max="6186" width="1.75" customWidth="1"/>
    <col min="6187" max="6187" width="1.875" customWidth="1"/>
    <col min="6188" max="6188" width="1" customWidth="1"/>
    <col min="6189" max="6190" width="0.75" customWidth="1"/>
    <col min="6191" max="6191" width="0.875" customWidth="1"/>
    <col min="6192" max="6192" width="1.25" customWidth="1"/>
    <col min="6193" max="6195" width="0" hidden="1" customWidth="1"/>
    <col min="6196" max="6197" width="1.25" customWidth="1"/>
    <col min="6198" max="6198" width="0.5" customWidth="1"/>
    <col min="6199" max="6200" width="0.375" customWidth="1"/>
    <col min="6201" max="6201" width="0.5" customWidth="1"/>
    <col min="6202" max="6203" width="1.375" customWidth="1"/>
    <col min="6204" max="6204" width="0.375" customWidth="1"/>
    <col min="6205" max="6205" width="1.25" customWidth="1"/>
    <col min="6206" max="6206" width="1" customWidth="1"/>
    <col min="6207" max="6207" width="0.75" customWidth="1"/>
    <col min="6208" max="6208" width="0.625" customWidth="1"/>
    <col min="6209" max="6209" width="0" hidden="1" customWidth="1"/>
    <col min="6210" max="6210" width="1.375" customWidth="1"/>
    <col min="6211" max="6212" width="0" hidden="1" customWidth="1"/>
    <col min="6213" max="6213" width="0.75" customWidth="1"/>
    <col min="6214" max="6214" width="0.5" customWidth="1"/>
    <col min="6215" max="6215" width="0.875" customWidth="1"/>
    <col min="6216" max="6216" width="0.5" customWidth="1"/>
    <col min="6217" max="6217" width="0.75" customWidth="1"/>
    <col min="6218" max="6219" width="0.625" customWidth="1"/>
    <col min="6220" max="6220" width="1.25" customWidth="1"/>
    <col min="6221" max="6222" width="0.875" customWidth="1"/>
    <col min="6223" max="6223" width="1.875" customWidth="1"/>
    <col min="6224" max="6225" width="1.75" customWidth="1"/>
    <col min="6226" max="6226" width="0.375" customWidth="1"/>
    <col min="6227" max="6227" width="0.75" customWidth="1"/>
    <col min="6228" max="6228" width="0.625" customWidth="1"/>
    <col min="6229" max="6229" width="0" hidden="1" customWidth="1"/>
    <col min="6230" max="6230" width="0.625" customWidth="1"/>
    <col min="6231" max="6231" width="0.5" customWidth="1"/>
    <col min="6232" max="6232" width="0.75" customWidth="1"/>
    <col min="6233" max="6233" width="0" hidden="1" customWidth="1"/>
    <col min="6234" max="6234" width="0.375" customWidth="1"/>
    <col min="6235" max="6235" width="0.625" customWidth="1"/>
    <col min="6236" max="6236" width="0" hidden="1" customWidth="1"/>
    <col min="6237" max="6237" width="0.875" customWidth="1"/>
    <col min="6238" max="6238" width="0.375" customWidth="1"/>
    <col min="6239" max="6239" width="2.125" customWidth="1"/>
    <col min="6240" max="6240" width="0.5" customWidth="1"/>
    <col min="6241" max="6400" width="8.75"/>
    <col min="6401" max="6401" width="0.25" customWidth="1"/>
    <col min="6402" max="6402" width="0.875" customWidth="1"/>
    <col min="6403" max="6403" width="1" customWidth="1"/>
    <col min="6404" max="6404" width="0" hidden="1" customWidth="1"/>
    <col min="6405" max="6405" width="1.375" customWidth="1"/>
    <col min="6406" max="6406" width="0.375" customWidth="1"/>
    <col min="6407" max="6407" width="1.375" customWidth="1"/>
    <col min="6408" max="6408" width="0.75" customWidth="1"/>
    <col min="6409" max="6410" width="1.25" customWidth="1"/>
    <col min="6411" max="6411" width="0.625" customWidth="1"/>
    <col min="6412" max="6412" width="0.75" customWidth="1"/>
    <col min="6413" max="6413" width="1" customWidth="1"/>
    <col min="6414" max="6414" width="0.25" customWidth="1"/>
    <col min="6415" max="6415" width="1" customWidth="1"/>
    <col min="6416" max="6416" width="0.75" customWidth="1"/>
    <col min="6417" max="6418" width="0.875" customWidth="1"/>
    <col min="6419" max="6420" width="0.75" customWidth="1"/>
    <col min="6421" max="6421" width="0.125" customWidth="1"/>
    <col min="6422" max="6422" width="0.625" customWidth="1"/>
    <col min="6423" max="6423" width="1.75" customWidth="1"/>
    <col min="6424" max="6425" width="1" customWidth="1"/>
    <col min="6426" max="6426" width="0.875" customWidth="1"/>
    <col min="6427" max="6427" width="1.25" customWidth="1"/>
    <col min="6428" max="6428" width="1.75" customWidth="1"/>
    <col min="6429" max="6429" width="0.875" customWidth="1"/>
    <col min="6430" max="6430" width="1.25" customWidth="1"/>
    <col min="6431" max="6431" width="0.875" customWidth="1"/>
    <col min="6432" max="6432" width="0.5" customWidth="1"/>
    <col min="6433" max="6433" width="0.625" customWidth="1"/>
    <col min="6434" max="6434" width="1.5" customWidth="1"/>
    <col min="6435" max="6435" width="0" hidden="1" customWidth="1"/>
    <col min="6436" max="6436" width="1" customWidth="1"/>
    <col min="6437" max="6438" width="0.875" customWidth="1"/>
    <col min="6439" max="6439" width="1.875" customWidth="1"/>
    <col min="6440" max="6441" width="0.75" customWidth="1"/>
    <col min="6442" max="6442" width="1.75" customWidth="1"/>
    <col min="6443" max="6443" width="1.875" customWidth="1"/>
    <col min="6444" max="6444" width="1" customWidth="1"/>
    <col min="6445" max="6446" width="0.75" customWidth="1"/>
    <col min="6447" max="6447" width="0.875" customWidth="1"/>
    <col min="6448" max="6448" width="1.25" customWidth="1"/>
    <col min="6449" max="6451" width="0" hidden="1" customWidth="1"/>
    <col min="6452" max="6453" width="1.25" customWidth="1"/>
    <col min="6454" max="6454" width="0.5" customWidth="1"/>
    <col min="6455" max="6456" width="0.375" customWidth="1"/>
    <col min="6457" max="6457" width="0.5" customWidth="1"/>
    <col min="6458" max="6459" width="1.375" customWidth="1"/>
    <col min="6460" max="6460" width="0.375" customWidth="1"/>
    <col min="6461" max="6461" width="1.25" customWidth="1"/>
    <col min="6462" max="6462" width="1" customWidth="1"/>
    <col min="6463" max="6463" width="0.75" customWidth="1"/>
    <col min="6464" max="6464" width="0.625" customWidth="1"/>
    <col min="6465" max="6465" width="0" hidden="1" customWidth="1"/>
    <col min="6466" max="6466" width="1.375" customWidth="1"/>
    <col min="6467" max="6468" width="0" hidden="1" customWidth="1"/>
    <col min="6469" max="6469" width="0.75" customWidth="1"/>
    <col min="6470" max="6470" width="0.5" customWidth="1"/>
    <col min="6471" max="6471" width="0.875" customWidth="1"/>
    <col min="6472" max="6472" width="0.5" customWidth="1"/>
    <col min="6473" max="6473" width="0.75" customWidth="1"/>
    <col min="6474" max="6475" width="0.625" customWidth="1"/>
    <col min="6476" max="6476" width="1.25" customWidth="1"/>
    <col min="6477" max="6478" width="0.875" customWidth="1"/>
    <col min="6479" max="6479" width="1.875" customWidth="1"/>
    <col min="6480" max="6481" width="1.75" customWidth="1"/>
    <col min="6482" max="6482" width="0.375" customWidth="1"/>
    <col min="6483" max="6483" width="0.75" customWidth="1"/>
    <col min="6484" max="6484" width="0.625" customWidth="1"/>
    <col min="6485" max="6485" width="0" hidden="1" customWidth="1"/>
    <col min="6486" max="6486" width="0.625" customWidth="1"/>
    <col min="6487" max="6487" width="0.5" customWidth="1"/>
    <col min="6488" max="6488" width="0.75" customWidth="1"/>
    <col min="6489" max="6489" width="0" hidden="1" customWidth="1"/>
    <col min="6490" max="6490" width="0.375" customWidth="1"/>
    <col min="6491" max="6491" width="0.625" customWidth="1"/>
    <col min="6492" max="6492" width="0" hidden="1" customWidth="1"/>
    <col min="6493" max="6493" width="0.875" customWidth="1"/>
    <col min="6494" max="6494" width="0.375" customWidth="1"/>
    <col min="6495" max="6495" width="2.125" customWidth="1"/>
    <col min="6496" max="6496" width="0.5" customWidth="1"/>
    <col min="6497" max="6656" width="8.75"/>
    <col min="6657" max="6657" width="0.25" customWidth="1"/>
    <col min="6658" max="6658" width="0.875" customWidth="1"/>
    <col min="6659" max="6659" width="1" customWidth="1"/>
    <col min="6660" max="6660" width="0" hidden="1" customWidth="1"/>
    <col min="6661" max="6661" width="1.375" customWidth="1"/>
    <col min="6662" max="6662" width="0.375" customWidth="1"/>
    <col min="6663" max="6663" width="1.375" customWidth="1"/>
    <col min="6664" max="6664" width="0.75" customWidth="1"/>
    <col min="6665" max="6666" width="1.25" customWidth="1"/>
    <col min="6667" max="6667" width="0.625" customWidth="1"/>
    <col min="6668" max="6668" width="0.75" customWidth="1"/>
    <col min="6669" max="6669" width="1" customWidth="1"/>
    <col min="6670" max="6670" width="0.25" customWidth="1"/>
    <col min="6671" max="6671" width="1" customWidth="1"/>
    <col min="6672" max="6672" width="0.75" customWidth="1"/>
    <col min="6673" max="6674" width="0.875" customWidth="1"/>
    <col min="6675" max="6676" width="0.75" customWidth="1"/>
    <col min="6677" max="6677" width="0.125" customWidth="1"/>
    <col min="6678" max="6678" width="0.625" customWidth="1"/>
    <col min="6679" max="6679" width="1.75" customWidth="1"/>
    <col min="6680" max="6681" width="1" customWidth="1"/>
    <col min="6682" max="6682" width="0.875" customWidth="1"/>
    <col min="6683" max="6683" width="1.25" customWidth="1"/>
    <col min="6684" max="6684" width="1.75" customWidth="1"/>
    <col min="6685" max="6685" width="0.875" customWidth="1"/>
    <col min="6686" max="6686" width="1.25" customWidth="1"/>
    <col min="6687" max="6687" width="0.875" customWidth="1"/>
    <col min="6688" max="6688" width="0.5" customWidth="1"/>
    <col min="6689" max="6689" width="0.625" customWidth="1"/>
    <col min="6690" max="6690" width="1.5" customWidth="1"/>
    <col min="6691" max="6691" width="0" hidden="1" customWidth="1"/>
    <col min="6692" max="6692" width="1" customWidth="1"/>
    <col min="6693" max="6694" width="0.875" customWidth="1"/>
    <col min="6695" max="6695" width="1.875" customWidth="1"/>
    <col min="6696" max="6697" width="0.75" customWidth="1"/>
    <col min="6698" max="6698" width="1.75" customWidth="1"/>
    <col min="6699" max="6699" width="1.875" customWidth="1"/>
    <col min="6700" max="6700" width="1" customWidth="1"/>
    <col min="6701" max="6702" width="0.75" customWidth="1"/>
    <col min="6703" max="6703" width="0.875" customWidth="1"/>
    <col min="6704" max="6704" width="1.25" customWidth="1"/>
    <col min="6705" max="6707" width="0" hidden="1" customWidth="1"/>
    <col min="6708" max="6709" width="1.25" customWidth="1"/>
    <col min="6710" max="6710" width="0.5" customWidth="1"/>
    <col min="6711" max="6712" width="0.375" customWidth="1"/>
    <col min="6713" max="6713" width="0.5" customWidth="1"/>
    <col min="6714" max="6715" width="1.375" customWidth="1"/>
    <col min="6716" max="6716" width="0.375" customWidth="1"/>
    <col min="6717" max="6717" width="1.25" customWidth="1"/>
    <col min="6718" max="6718" width="1" customWidth="1"/>
    <col min="6719" max="6719" width="0.75" customWidth="1"/>
    <col min="6720" max="6720" width="0.625" customWidth="1"/>
    <col min="6721" max="6721" width="0" hidden="1" customWidth="1"/>
    <col min="6722" max="6722" width="1.375" customWidth="1"/>
    <col min="6723" max="6724" width="0" hidden="1" customWidth="1"/>
    <col min="6725" max="6725" width="0.75" customWidth="1"/>
    <col min="6726" max="6726" width="0.5" customWidth="1"/>
    <col min="6727" max="6727" width="0.875" customWidth="1"/>
    <col min="6728" max="6728" width="0.5" customWidth="1"/>
    <col min="6729" max="6729" width="0.75" customWidth="1"/>
    <col min="6730" max="6731" width="0.625" customWidth="1"/>
    <col min="6732" max="6732" width="1.25" customWidth="1"/>
    <col min="6733" max="6734" width="0.875" customWidth="1"/>
    <col min="6735" max="6735" width="1.875" customWidth="1"/>
    <col min="6736" max="6737" width="1.75" customWidth="1"/>
    <col min="6738" max="6738" width="0.375" customWidth="1"/>
    <col min="6739" max="6739" width="0.75" customWidth="1"/>
    <col min="6740" max="6740" width="0.625" customWidth="1"/>
    <col min="6741" max="6741" width="0" hidden="1" customWidth="1"/>
    <col min="6742" max="6742" width="0.625" customWidth="1"/>
    <col min="6743" max="6743" width="0.5" customWidth="1"/>
    <col min="6744" max="6744" width="0.75" customWidth="1"/>
    <col min="6745" max="6745" width="0" hidden="1" customWidth="1"/>
    <col min="6746" max="6746" width="0.375" customWidth="1"/>
    <col min="6747" max="6747" width="0.625" customWidth="1"/>
    <col min="6748" max="6748" width="0" hidden="1" customWidth="1"/>
    <col min="6749" max="6749" width="0.875" customWidth="1"/>
    <col min="6750" max="6750" width="0.375" customWidth="1"/>
    <col min="6751" max="6751" width="2.125" customWidth="1"/>
    <col min="6752" max="6752" width="0.5" customWidth="1"/>
    <col min="6753" max="6912" width="8.75"/>
    <col min="6913" max="6913" width="0.25" customWidth="1"/>
    <col min="6914" max="6914" width="0.875" customWidth="1"/>
    <col min="6915" max="6915" width="1" customWidth="1"/>
    <col min="6916" max="6916" width="0" hidden="1" customWidth="1"/>
    <col min="6917" max="6917" width="1.375" customWidth="1"/>
    <col min="6918" max="6918" width="0.375" customWidth="1"/>
    <col min="6919" max="6919" width="1.375" customWidth="1"/>
    <col min="6920" max="6920" width="0.75" customWidth="1"/>
    <col min="6921" max="6922" width="1.25" customWidth="1"/>
    <col min="6923" max="6923" width="0.625" customWidth="1"/>
    <col min="6924" max="6924" width="0.75" customWidth="1"/>
    <col min="6925" max="6925" width="1" customWidth="1"/>
    <col min="6926" max="6926" width="0.25" customWidth="1"/>
    <col min="6927" max="6927" width="1" customWidth="1"/>
    <col min="6928" max="6928" width="0.75" customWidth="1"/>
    <col min="6929" max="6930" width="0.875" customWidth="1"/>
    <col min="6931" max="6932" width="0.75" customWidth="1"/>
    <col min="6933" max="6933" width="0.125" customWidth="1"/>
    <col min="6934" max="6934" width="0.625" customWidth="1"/>
    <col min="6935" max="6935" width="1.75" customWidth="1"/>
    <col min="6936" max="6937" width="1" customWidth="1"/>
    <col min="6938" max="6938" width="0.875" customWidth="1"/>
    <col min="6939" max="6939" width="1.25" customWidth="1"/>
    <col min="6940" max="6940" width="1.75" customWidth="1"/>
    <col min="6941" max="6941" width="0.875" customWidth="1"/>
    <col min="6942" max="6942" width="1.25" customWidth="1"/>
    <col min="6943" max="6943" width="0.875" customWidth="1"/>
    <col min="6944" max="6944" width="0.5" customWidth="1"/>
    <col min="6945" max="6945" width="0.625" customWidth="1"/>
    <col min="6946" max="6946" width="1.5" customWidth="1"/>
    <col min="6947" max="6947" width="0" hidden="1" customWidth="1"/>
    <col min="6948" max="6948" width="1" customWidth="1"/>
    <col min="6949" max="6950" width="0.875" customWidth="1"/>
    <col min="6951" max="6951" width="1.875" customWidth="1"/>
    <col min="6952" max="6953" width="0.75" customWidth="1"/>
    <col min="6954" max="6954" width="1.75" customWidth="1"/>
    <col min="6955" max="6955" width="1.875" customWidth="1"/>
    <col min="6956" max="6956" width="1" customWidth="1"/>
    <col min="6957" max="6958" width="0.75" customWidth="1"/>
    <col min="6959" max="6959" width="0.875" customWidth="1"/>
    <col min="6960" max="6960" width="1.25" customWidth="1"/>
    <col min="6961" max="6963" width="0" hidden="1" customWidth="1"/>
    <col min="6964" max="6965" width="1.25" customWidth="1"/>
    <col min="6966" max="6966" width="0.5" customWidth="1"/>
    <col min="6967" max="6968" width="0.375" customWidth="1"/>
    <col min="6969" max="6969" width="0.5" customWidth="1"/>
    <col min="6970" max="6971" width="1.375" customWidth="1"/>
    <col min="6972" max="6972" width="0.375" customWidth="1"/>
    <col min="6973" max="6973" width="1.25" customWidth="1"/>
    <col min="6974" max="6974" width="1" customWidth="1"/>
    <col min="6975" max="6975" width="0.75" customWidth="1"/>
    <col min="6976" max="6976" width="0.625" customWidth="1"/>
    <col min="6977" max="6977" width="0" hidden="1" customWidth="1"/>
    <col min="6978" max="6978" width="1.375" customWidth="1"/>
    <col min="6979" max="6980" width="0" hidden="1" customWidth="1"/>
    <col min="6981" max="6981" width="0.75" customWidth="1"/>
    <col min="6982" max="6982" width="0.5" customWidth="1"/>
    <col min="6983" max="6983" width="0.875" customWidth="1"/>
    <col min="6984" max="6984" width="0.5" customWidth="1"/>
    <col min="6985" max="6985" width="0.75" customWidth="1"/>
    <col min="6986" max="6987" width="0.625" customWidth="1"/>
    <col min="6988" max="6988" width="1.25" customWidth="1"/>
    <col min="6989" max="6990" width="0.875" customWidth="1"/>
    <col min="6991" max="6991" width="1.875" customWidth="1"/>
    <col min="6992" max="6993" width="1.75" customWidth="1"/>
    <col min="6994" max="6994" width="0.375" customWidth="1"/>
    <col min="6995" max="6995" width="0.75" customWidth="1"/>
    <col min="6996" max="6996" width="0.625" customWidth="1"/>
    <col min="6997" max="6997" width="0" hidden="1" customWidth="1"/>
    <col min="6998" max="6998" width="0.625" customWidth="1"/>
    <col min="6999" max="6999" width="0.5" customWidth="1"/>
    <col min="7000" max="7000" width="0.75" customWidth="1"/>
    <col min="7001" max="7001" width="0" hidden="1" customWidth="1"/>
    <col min="7002" max="7002" width="0.375" customWidth="1"/>
    <col min="7003" max="7003" width="0.625" customWidth="1"/>
    <col min="7004" max="7004" width="0" hidden="1" customWidth="1"/>
    <col min="7005" max="7005" width="0.875" customWidth="1"/>
    <col min="7006" max="7006" width="0.375" customWidth="1"/>
    <col min="7007" max="7007" width="2.125" customWidth="1"/>
    <col min="7008" max="7008" width="0.5" customWidth="1"/>
    <col min="7009" max="7168" width="8.75"/>
    <col min="7169" max="7169" width="0.25" customWidth="1"/>
    <col min="7170" max="7170" width="0.875" customWidth="1"/>
    <col min="7171" max="7171" width="1" customWidth="1"/>
    <col min="7172" max="7172" width="0" hidden="1" customWidth="1"/>
    <col min="7173" max="7173" width="1.375" customWidth="1"/>
    <col min="7174" max="7174" width="0.375" customWidth="1"/>
    <col min="7175" max="7175" width="1.375" customWidth="1"/>
    <col min="7176" max="7176" width="0.75" customWidth="1"/>
    <col min="7177" max="7178" width="1.25" customWidth="1"/>
    <col min="7179" max="7179" width="0.625" customWidth="1"/>
    <col min="7180" max="7180" width="0.75" customWidth="1"/>
    <col min="7181" max="7181" width="1" customWidth="1"/>
    <col min="7182" max="7182" width="0.25" customWidth="1"/>
    <col min="7183" max="7183" width="1" customWidth="1"/>
    <col min="7184" max="7184" width="0.75" customWidth="1"/>
    <col min="7185" max="7186" width="0.875" customWidth="1"/>
    <col min="7187" max="7188" width="0.75" customWidth="1"/>
    <col min="7189" max="7189" width="0.125" customWidth="1"/>
    <col min="7190" max="7190" width="0.625" customWidth="1"/>
    <col min="7191" max="7191" width="1.75" customWidth="1"/>
    <col min="7192" max="7193" width="1" customWidth="1"/>
    <col min="7194" max="7194" width="0.875" customWidth="1"/>
    <col min="7195" max="7195" width="1.25" customWidth="1"/>
    <col min="7196" max="7196" width="1.75" customWidth="1"/>
    <col min="7197" max="7197" width="0.875" customWidth="1"/>
    <col min="7198" max="7198" width="1.25" customWidth="1"/>
    <col min="7199" max="7199" width="0.875" customWidth="1"/>
    <col min="7200" max="7200" width="0.5" customWidth="1"/>
    <col min="7201" max="7201" width="0.625" customWidth="1"/>
    <col min="7202" max="7202" width="1.5" customWidth="1"/>
    <col min="7203" max="7203" width="0" hidden="1" customWidth="1"/>
    <col min="7204" max="7204" width="1" customWidth="1"/>
    <col min="7205" max="7206" width="0.875" customWidth="1"/>
    <col min="7207" max="7207" width="1.875" customWidth="1"/>
    <col min="7208" max="7209" width="0.75" customWidth="1"/>
    <col min="7210" max="7210" width="1.75" customWidth="1"/>
    <col min="7211" max="7211" width="1.875" customWidth="1"/>
    <col min="7212" max="7212" width="1" customWidth="1"/>
    <col min="7213" max="7214" width="0.75" customWidth="1"/>
    <col min="7215" max="7215" width="0.875" customWidth="1"/>
    <col min="7216" max="7216" width="1.25" customWidth="1"/>
    <col min="7217" max="7219" width="0" hidden="1" customWidth="1"/>
    <col min="7220" max="7221" width="1.25" customWidth="1"/>
    <col min="7222" max="7222" width="0.5" customWidth="1"/>
    <col min="7223" max="7224" width="0.375" customWidth="1"/>
    <col min="7225" max="7225" width="0.5" customWidth="1"/>
    <col min="7226" max="7227" width="1.375" customWidth="1"/>
    <col min="7228" max="7228" width="0.375" customWidth="1"/>
    <col min="7229" max="7229" width="1.25" customWidth="1"/>
    <col min="7230" max="7230" width="1" customWidth="1"/>
    <col min="7231" max="7231" width="0.75" customWidth="1"/>
    <col min="7232" max="7232" width="0.625" customWidth="1"/>
    <col min="7233" max="7233" width="0" hidden="1" customWidth="1"/>
    <col min="7234" max="7234" width="1.375" customWidth="1"/>
    <col min="7235" max="7236" width="0" hidden="1" customWidth="1"/>
    <col min="7237" max="7237" width="0.75" customWidth="1"/>
    <col min="7238" max="7238" width="0.5" customWidth="1"/>
    <col min="7239" max="7239" width="0.875" customWidth="1"/>
    <col min="7240" max="7240" width="0.5" customWidth="1"/>
    <col min="7241" max="7241" width="0.75" customWidth="1"/>
    <col min="7242" max="7243" width="0.625" customWidth="1"/>
    <col min="7244" max="7244" width="1.25" customWidth="1"/>
    <col min="7245" max="7246" width="0.875" customWidth="1"/>
    <col min="7247" max="7247" width="1.875" customWidth="1"/>
    <col min="7248" max="7249" width="1.75" customWidth="1"/>
    <col min="7250" max="7250" width="0.375" customWidth="1"/>
    <col min="7251" max="7251" width="0.75" customWidth="1"/>
    <col min="7252" max="7252" width="0.625" customWidth="1"/>
    <col min="7253" max="7253" width="0" hidden="1" customWidth="1"/>
    <col min="7254" max="7254" width="0.625" customWidth="1"/>
    <col min="7255" max="7255" width="0.5" customWidth="1"/>
    <col min="7256" max="7256" width="0.75" customWidth="1"/>
    <col min="7257" max="7257" width="0" hidden="1" customWidth="1"/>
    <col min="7258" max="7258" width="0.375" customWidth="1"/>
    <col min="7259" max="7259" width="0.625" customWidth="1"/>
    <col min="7260" max="7260" width="0" hidden="1" customWidth="1"/>
    <col min="7261" max="7261" width="0.875" customWidth="1"/>
    <col min="7262" max="7262" width="0.375" customWidth="1"/>
    <col min="7263" max="7263" width="2.125" customWidth="1"/>
    <col min="7264" max="7264" width="0.5" customWidth="1"/>
    <col min="7265" max="7424" width="8.75"/>
    <col min="7425" max="7425" width="0.25" customWidth="1"/>
    <col min="7426" max="7426" width="0.875" customWidth="1"/>
    <col min="7427" max="7427" width="1" customWidth="1"/>
    <col min="7428" max="7428" width="0" hidden="1" customWidth="1"/>
    <col min="7429" max="7429" width="1.375" customWidth="1"/>
    <col min="7430" max="7430" width="0.375" customWidth="1"/>
    <col min="7431" max="7431" width="1.375" customWidth="1"/>
    <col min="7432" max="7432" width="0.75" customWidth="1"/>
    <col min="7433" max="7434" width="1.25" customWidth="1"/>
    <col min="7435" max="7435" width="0.625" customWidth="1"/>
    <col min="7436" max="7436" width="0.75" customWidth="1"/>
    <col min="7437" max="7437" width="1" customWidth="1"/>
    <col min="7438" max="7438" width="0.25" customWidth="1"/>
    <col min="7439" max="7439" width="1" customWidth="1"/>
    <col min="7440" max="7440" width="0.75" customWidth="1"/>
    <col min="7441" max="7442" width="0.875" customWidth="1"/>
    <col min="7443" max="7444" width="0.75" customWidth="1"/>
    <col min="7445" max="7445" width="0.125" customWidth="1"/>
    <col min="7446" max="7446" width="0.625" customWidth="1"/>
    <col min="7447" max="7447" width="1.75" customWidth="1"/>
    <col min="7448" max="7449" width="1" customWidth="1"/>
    <col min="7450" max="7450" width="0.875" customWidth="1"/>
    <col min="7451" max="7451" width="1.25" customWidth="1"/>
    <col min="7452" max="7452" width="1.75" customWidth="1"/>
    <col min="7453" max="7453" width="0.875" customWidth="1"/>
    <col min="7454" max="7454" width="1.25" customWidth="1"/>
    <col min="7455" max="7455" width="0.875" customWidth="1"/>
    <col min="7456" max="7456" width="0.5" customWidth="1"/>
    <col min="7457" max="7457" width="0.625" customWidth="1"/>
    <col min="7458" max="7458" width="1.5" customWidth="1"/>
    <col min="7459" max="7459" width="0" hidden="1" customWidth="1"/>
    <col min="7460" max="7460" width="1" customWidth="1"/>
    <col min="7461" max="7462" width="0.875" customWidth="1"/>
    <col min="7463" max="7463" width="1.875" customWidth="1"/>
    <col min="7464" max="7465" width="0.75" customWidth="1"/>
    <col min="7466" max="7466" width="1.75" customWidth="1"/>
    <col min="7467" max="7467" width="1.875" customWidth="1"/>
    <col min="7468" max="7468" width="1" customWidth="1"/>
    <col min="7469" max="7470" width="0.75" customWidth="1"/>
    <col min="7471" max="7471" width="0.875" customWidth="1"/>
    <col min="7472" max="7472" width="1.25" customWidth="1"/>
    <col min="7473" max="7475" width="0" hidden="1" customWidth="1"/>
    <col min="7476" max="7477" width="1.25" customWidth="1"/>
    <col min="7478" max="7478" width="0.5" customWidth="1"/>
    <col min="7479" max="7480" width="0.375" customWidth="1"/>
    <col min="7481" max="7481" width="0.5" customWidth="1"/>
    <col min="7482" max="7483" width="1.375" customWidth="1"/>
    <col min="7484" max="7484" width="0.375" customWidth="1"/>
    <col min="7485" max="7485" width="1.25" customWidth="1"/>
    <col min="7486" max="7486" width="1" customWidth="1"/>
    <col min="7487" max="7487" width="0.75" customWidth="1"/>
    <col min="7488" max="7488" width="0.625" customWidth="1"/>
    <col min="7489" max="7489" width="0" hidden="1" customWidth="1"/>
    <col min="7490" max="7490" width="1.375" customWidth="1"/>
    <col min="7491" max="7492" width="0" hidden="1" customWidth="1"/>
    <col min="7493" max="7493" width="0.75" customWidth="1"/>
    <col min="7494" max="7494" width="0.5" customWidth="1"/>
    <col min="7495" max="7495" width="0.875" customWidth="1"/>
    <col min="7496" max="7496" width="0.5" customWidth="1"/>
    <col min="7497" max="7497" width="0.75" customWidth="1"/>
    <col min="7498" max="7499" width="0.625" customWidth="1"/>
    <col min="7500" max="7500" width="1.25" customWidth="1"/>
    <col min="7501" max="7502" width="0.875" customWidth="1"/>
    <col min="7503" max="7503" width="1.875" customWidth="1"/>
    <col min="7504" max="7505" width="1.75" customWidth="1"/>
    <col min="7506" max="7506" width="0.375" customWidth="1"/>
    <col min="7507" max="7507" width="0.75" customWidth="1"/>
    <col min="7508" max="7508" width="0.625" customWidth="1"/>
    <col min="7509" max="7509" width="0" hidden="1" customWidth="1"/>
    <col min="7510" max="7510" width="0.625" customWidth="1"/>
    <col min="7511" max="7511" width="0.5" customWidth="1"/>
    <col min="7512" max="7512" width="0.75" customWidth="1"/>
    <col min="7513" max="7513" width="0" hidden="1" customWidth="1"/>
    <col min="7514" max="7514" width="0.375" customWidth="1"/>
    <col min="7515" max="7515" width="0.625" customWidth="1"/>
    <col min="7516" max="7516" width="0" hidden="1" customWidth="1"/>
    <col min="7517" max="7517" width="0.875" customWidth="1"/>
    <col min="7518" max="7518" width="0.375" customWidth="1"/>
    <col min="7519" max="7519" width="2.125" customWidth="1"/>
    <col min="7520" max="7520" width="0.5" customWidth="1"/>
    <col min="7521" max="7680" width="8.75"/>
    <col min="7681" max="7681" width="0.25" customWidth="1"/>
    <col min="7682" max="7682" width="0.875" customWidth="1"/>
    <col min="7683" max="7683" width="1" customWidth="1"/>
    <col min="7684" max="7684" width="0" hidden="1" customWidth="1"/>
    <col min="7685" max="7685" width="1.375" customWidth="1"/>
    <col min="7686" max="7686" width="0.375" customWidth="1"/>
    <col min="7687" max="7687" width="1.375" customWidth="1"/>
    <col min="7688" max="7688" width="0.75" customWidth="1"/>
    <col min="7689" max="7690" width="1.25" customWidth="1"/>
    <col min="7691" max="7691" width="0.625" customWidth="1"/>
    <col min="7692" max="7692" width="0.75" customWidth="1"/>
    <col min="7693" max="7693" width="1" customWidth="1"/>
    <col min="7694" max="7694" width="0.25" customWidth="1"/>
    <col min="7695" max="7695" width="1" customWidth="1"/>
    <col min="7696" max="7696" width="0.75" customWidth="1"/>
    <col min="7697" max="7698" width="0.875" customWidth="1"/>
    <col min="7699" max="7700" width="0.75" customWidth="1"/>
    <col min="7701" max="7701" width="0.125" customWidth="1"/>
    <col min="7702" max="7702" width="0.625" customWidth="1"/>
    <col min="7703" max="7703" width="1.75" customWidth="1"/>
    <col min="7704" max="7705" width="1" customWidth="1"/>
    <col min="7706" max="7706" width="0.875" customWidth="1"/>
    <col min="7707" max="7707" width="1.25" customWidth="1"/>
    <col min="7708" max="7708" width="1.75" customWidth="1"/>
    <col min="7709" max="7709" width="0.875" customWidth="1"/>
    <col min="7710" max="7710" width="1.25" customWidth="1"/>
    <col min="7711" max="7711" width="0.875" customWidth="1"/>
    <col min="7712" max="7712" width="0.5" customWidth="1"/>
    <col min="7713" max="7713" width="0.625" customWidth="1"/>
    <col min="7714" max="7714" width="1.5" customWidth="1"/>
    <col min="7715" max="7715" width="0" hidden="1" customWidth="1"/>
    <col min="7716" max="7716" width="1" customWidth="1"/>
    <col min="7717" max="7718" width="0.875" customWidth="1"/>
    <col min="7719" max="7719" width="1.875" customWidth="1"/>
    <col min="7720" max="7721" width="0.75" customWidth="1"/>
    <col min="7722" max="7722" width="1.75" customWidth="1"/>
    <col min="7723" max="7723" width="1.875" customWidth="1"/>
    <col min="7724" max="7724" width="1" customWidth="1"/>
    <col min="7725" max="7726" width="0.75" customWidth="1"/>
    <col min="7727" max="7727" width="0.875" customWidth="1"/>
    <col min="7728" max="7728" width="1.25" customWidth="1"/>
    <col min="7729" max="7731" width="0" hidden="1" customWidth="1"/>
    <col min="7732" max="7733" width="1.25" customWidth="1"/>
    <col min="7734" max="7734" width="0.5" customWidth="1"/>
    <col min="7735" max="7736" width="0.375" customWidth="1"/>
    <col min="7737" max="7737" width="0.5" customWidth="1"/>
    <col min="7738" max="7739" width="1.375" customWidth="1"/>
    <col min="7740" max="7740" width="0.375" customWidth="1"/>
    <col min="7741" max="7741" width="1.25" customWidth="1"/>
    <col min="7742" max="7742" width="1" customWidth="1"/>
    <col min="7743" max="7743" width="0.75" customWidth="1"/>
    <col min="7744" max="7744" width="0.625" customWidth="1"/>
    <col min="7745" max="7745" width="0" hidden="1" customWidth="1"/>
    <col min="7746" max="7746" width="1.375" customWidth="1"/>
    <col min="7747" max="7748" width="0" hidden="1" customWidth="1"/>
    <col min="7749" max="7749" width="0.75" customWidth="1"/>
    <col min="7750" max="7750" width="0.5" customWidth="1"/>
    <col min="7751" max="7751" width="0.875" customWidth="1"/>
    <col min="7752" max="7752" width="0.5" customWidth="1"/>
    <col min="7753" max="7753" width="0.75" customWidth="1"/>
    <col min="7754" max="7755" width="0.625" customWidth="1"/>
    <col min="7756" max="7756" width="1.25" customWidth="1"/>
    <col min="7757" max="7758" width="0.875" customWidth="1"/>
    <col min="7759" max="7759" width="1.875" customWidth="1"/>
    <col min="7760" max="7761" width="1.75" customWidth="1"/>
    <col min="7762" max="7762" width="0.375" customWidth="1"/>
    <col min="7763" max="7763" width="0.75" customWidth="1"/>
    <col min="7764" max="7764" width="0.625" customWidth="1"/>
    <col min="7765" max="7765" width="0" hidden="1" customWidth="1"/>
    <col min="7766" max="7766" width="0.625" customWidth="1"/>
    <col min="7767" max="7767" width="0.5" customWidth="1"/>
    <col min="7768" max="7768" width="0.75" customWidth="1"/>
    <col min="7769" max="7769" width="0" hidden="1" customWidth="1"/>
    <col min="7770" max="7770" width="0.375" customWidth="1"/>
    <col min="7771" max="7771" width="0.625" customWidth="1"/>
    <col min="7772" max="7772" width="0" hidden="1" customWidth="1"/>
    <col min="7773" max="7773" width="0.875" customWidth="1"/>
    <col min="7774" max="7774" width="0.375" customWidth="1"/>
    <col min="7775" max="7775" width="2.125" customWidth="1"/>
    <col min="7776" max="7776" width="0.5" customWidth="1"/>
    <col min="7777" max="7936" width="8.75"/>
    <col min="7937" max="7937" width="0.25" customWidth="1"/>
    <col min="7938" max="7938" width="0.875" customWidth="1"/>
    <col min="7939" max="7939" width="1" customWidth="1"/>
    <col min="7940" max="7940" width="0" hidden="1" customWidth="1"/>
    <col min="7941" max="7941" width="1.375" customWidth="1"/>
    <col min="7942" max="7942" width="0.375" customWidth="1"/>
    <col min="7943" max="7943" width="1.375" customWidth="1"/>
    <col min="7944" max="7944" width="0.75" customWidth="1"/>
    <col min="7945" max="7946" width="1.25" customWidth="1"/>
    <col min="7947" max="7947" width="0.625" customWidth="1"/>
    <col min="7948" max="7948" width="0.75" customWidth="1"/>
    <col min="7949" max="7949" width="1" customWidth="1"/>
    <col min="7950" max="7950" width="0.25" customWidth="1"/>
    <col min="7951" max="7951" width="1" customWidth="1"/>
    <col min="7952" max="7952" width="0.75" customWidth="1"/>
    <col min="7953" max="7954" width="0.875" customWidth="1"/>
    <col min="7955" max="7956" width="0.75" customWidth="1"/>
    <col min="7957" max="7957" width="0.125" customWidth="1"/>
    <col min="7958" max="7958" width="0.625" customWidth="1"/>
    <col min="7959" max="7959" width="1.75" customWidth="1"/>
    <col min="7960" max="7961" width="1" customWidth="1"/>
    <col min="7962" max="7962" width="0.875" customWidth="1"/>
    <col min="7963" max="7963" width="1.25" customWidth="1"/>
    <col min="7964" max="7964" width="1.75" customWidth="1"/>
    <col min="7965" max="7965" width="0.875" customWidth="1"/>
    <col min="7966" max="7966" width="1.25" customWidth="1"/>
    <col min="7967" max="7967" width="0.875" customWidth="1"/>
    <col min="7968" max="7968" width="0.5" customWidth="1"/>
    <col min="7969" max="7969" width="0.625" customWidth="1"/>
    <col min="7970" max="7970" width="1.5" customWidth="1"/>
    <col min="7971" max="7971" width="0" hidden="1" customWidth="1"/>
    <col min="7972" max="7972" width="1" customWidth="1"/>
    <col min="7973" max="7974" width="0.875" customWidth="1"/>
    <col min="7975" max="7975" width="1.875" customWidth="1"/>
    <col min="7976" max="7977" width="0.75" customWidth="1"/>
    <col min="7978" max="7978" width="1.75" customWidth="1"/>
    <col min="7979" max="7979" width="1.875" customWidth="1"/>
    <col min="7980" max="7980" width="1" customWidth="1"/>
    <col min="7981" max="7982" width="0.75" customWidth="1"/>
    <col min="7983" max="7983" width="0.875" customWidth="1"/>
    <col min="7984" max="7984" width="1.25" customWidth="1"/>
    <col min="7985" max="7987" width="0" hidden="1" customWidth="1"/>
    <col min="7988" max="7989" width="1.25" customWidth="1"/>
    <col min="7990" max="7990" width="0.5" customWidth="1"/>
    <col min="7991" max="7992" width="0.375" customWidth="1"/>
    <col min="7993" max="7993" width="0.5" customWidth="1"/>
    <col min="7994" max="7995" width="1.375" customWidth="1"/>
    <col min="7996" max="7996" width="0.375" customWidth="1"/>
    <col min="7997" max="7997" width="1.25" customWidth="1"/>
    <col min="7998" max="7998" width="1" customWidth="1"/>
    <col min="7999" max="7999" width="0.75" customWidth="1"/>
    <col min="8000" max="8000" width="0.625" customWidth="1"/>
    <col min="8001" max="8001" width="0" hidden="1" customWidth="1"/>
    <col min="8002" max="8002" width="1.375" customWidth="1"/>
    <col min="8003" max="8004" width="0" hidden="1" customWidth="1"/>
    <col min="8005" max="8005" width="0.75" customWidth="1"/>
    <col min="8006" max="8006" width="0.5" customWidth="1"/>
    <col min="8007" max="8007" width="0.875" customWidth="1"/>
    <col min="8008" max="8008" width="0.5" customWidth="1"/>
    <col min="8009" max="8009" width="0.75" customWidth="1"/>
    <col min="8010" max="8011" width="0.625" customWidth="1"/>
    <col min="8012" max="8012" width="1.25" customWidth="1"/>
    <col min="8013" max="8014" width="0.875" customWidth="1"/>
    <col min="8015" max="8015" width="1.875" customWidth="1"/>
    <col min="8016" max="8017" width="1.75" customWidth="1"/>
    <col min="8018" max="8018" width="0.375" customWidth="1"/>
    <col min="8019" max="8019" width="0.75" customWidth="1"/>
    <col min="8020" max="8020" width="0.625" customWidth="1"/>
    <col min="8021" max="8021" width="0" hidden="1" customWidth="1"/>
    <col min="8022" max="8022" width="0.625" customWidth="1"/>
    <col min="8023" max="8023" width="0.5" customWidth="1"/>
    <col min="8024" max="8024" width="0.75" customWidth="1"/>
    <col min="8025" max="8025" width="0" hidden="1" customWidth="1"/>
    <col min="8026" max="8026" width="0.375" customWidth="1"/>
    <col min="8027" max="8027" width="0.625" customWidth="1"/>
    <col min="8028" max="8028" width="0" hidden="1" customWidth="1"/>
    <col min="8029" max="8029" width="0.875" customWidth="1"/>
    <col min="8030" max="8030" width="0.375" customWidth="1"/>
    <col min="8031" max="8031" width="2.125" customWidth="1"/>
    <col min="8032" max="8032" width="0.5" customWidth="1"/>
    <col min="8033" max="8192" width="8.75"/>
    <col min="8193" max="8193" width="0.25" customWidth="1"/>
    <col min="8194" max="8194" width="0.875" customWidth="1"/>
    <col min="8195" max="8195" width="1" customWidth="1"/>
    <col min="8196" max="8196" width="0" hidden="1" customWidth="1"/>
    <col min="8197" max="8197" width="1.375" customWidth="1"/>
    <col min="8198" max="8198" width="0.375" customWidth="1"/>
    <col min="8199" max="8199" width="1.375" customWidth="1"/>
    <col min="8200" max="8200" width="0.75" customWidth="1"/>
    <col min="8201" max="8202" width="1.25" customWidth="1"/>
    <col min="8203" max="8203" width="0.625" customWidth="1"/>
    <col min="8204" max="8204" width="0.75" customWidth="1"/>
    <col min="8205" max="8205" width="1" customWidth="1"/>
    <col min="8206" max="8206" width="0.25" customWidth="1"/>
    <col min="8207" max="8207" width="1" customWidth="1"/>
    <col min="8208" max="8208" width="0.75" customWidth="1"/>
    <col min="8209" max="8210" width="0.875" customWidth="1"/>
    <col min="8211" max="8212" width="0.75" customWidth="1"/>
    <col min="8213" max="8213" width="0.125" customWidth="1"/>
    <col min="8214" max="8214" width="0.625" customWidth="1"/>
    <col min="8215" max="8215" width="1.75" customWidth="1"/>
    <col min="8216" max="8217" width="1" customWidth="1"/>
    <col min="8218" max="8218" width="0.875" customWidth="1"/>
    <col min="8219" max="8219" width="1.25" customWidth="1"/>
    <col min="8220" max="8220" width="1.75" customWidth="1"/>
    <col min="8221" max="8221" width="0.875" customWidth="1"/>
    <col min="8222" max="8222" width="1.25" customWidth="1"/>
    <col min="8223" max="8223" width="0.875" customWidth="1"/>
    <col min="8224" max="8224" width="0.5" customWidth="1"/>
    <col min="8225" max="8225" width="0.625" customWidth="1"/>
    <col min="8226" max="8226" width="1.5" customWidth="1"/>
    <col min="8227" max="8227" width="0" hidden="1" customWidth="1"/>
    <col min="8228" max="8228" width="1" customWidth="1"/>
    <col min="8229" max="8230" width="0.875" customWidth="1"/>
    <col min="8231" max="8231" width="1.875" customWidth="1"/>
    <col min="8232" max="8233" width="0.75" customWidth="1"/>
    <col min="8234" max="8234" width="1.75" customWidth="1"/>
    <col min="8235" max="8235" width="1.875" customWidth="1"/>
    <col min="8236" max="8236" width="1" customWidth="1"/>
    <col min="8237" max="8238" width="0.75" customWidth="1"/>
    <col min="8239" max="8239" width="0.875" customWidth="1"/>
    <col min="8240" max="8240" width="1.25" customWidth="1"/>
    <col min="8241" max="8243" width="0" hidden="1" customWidth="1"/>
    <col min="8244" max="8245" width="1.25" customWidth="1"/>
    <col min="8246" max="8246" width="0.5" customWidth="1"/>
    <col min="8247" max="8248" width="0.375" customWidth="1"/>
    <col min="8249" max="8249" width="0.5" customWidth="1"/>
    <col min="8250" max="8251" width="1.375" customWidth="1"/>
    <col min="8252" max="8252" width="0.375" customWidth="1"/>
    <col min="8253" max="8253" width="1.25" customWidth="1"/>
    <col min="8254" max="8254" width="1" customWidth="1"/>
    <col min="8255" max="8255" width="0.75" customWidth="1"/>
    <col min="8256" max="8256" width="0.625" customWidth="1"/>
    <col min="8257" max="8257" width="0" hidden="1" customWidth="1"/>
    <col min="8258" max="8258" width="1.375" customWidth="1"/>
    <col min="8259" max="8260" width="0" hidden="1" customWidth="1"/>
    <col min="8261" max="8261" width="0.75" customWidth="1"/>
    <col min="8262" max="8262" width="0.5" customWidth="1"/>
    <col min="8263" max="8263" width="0.875" customWidth="1"/>
    <col min="8264" max="8264" width="0.5" customWidth="1"/>
    <col min="8265" max="8265" width="0.75" customWidth="1"/>
    <col min="8266" max="8267" width="0.625" customWidth="1"/>
    <col min="8268" max="8268" width="1.25" customWidth="1"/>
    <col min="8269" max="8270" width="0.875" customWidth="1"/>
    <col min="8271" max="8271" width="1.875" customWidth="1"/>
    <col min="8272" max="8273" width="1.75" customWidth="1"/>
    <col min="8274" max="8274" width="0.375" customWidth="1"/>
    <col min="8275" max="8275" width="0.75" customWidth="1"/>
    <col min="8276" max="8276" width="0.625" customWidth="1"/>
    <col min="8277" max="8277" width="0" hidden="1" customWidth="1"/>
    <col min="8278" max="8278" width="0.625" customWidth="1"/>
    <col min="8279" max="8279" width="0.5" customWidth="1"/>
    <col min="8280" max="8280" width="0.75" customWidth="1"/>
    <col min="8281" max="8281" width="0" hidden="1" customWidth="1"/>
    <col min="8282" max="8282" width="0.375" customWidth="1"/>
    <col min="8283" max="8283" width="0.625" customWidth="1"/>
    <col min="8284" max="8284" width="0" hidden="1" customWidth="1"/>
    <col min="8285" max="8285" width="0.875" customWidth="1"/>
    <col min="8286" max="8286" width="0.375" customWidth="1"/>
    <col min="8287" max="8287" width="2.125" customWidth="1"/>
    <col min="8288" max="8288" width="0.5" customWidth="1"/>
    <col min="8289" max="8448" width="8.75"/>
    <col min="8449" max="8449" width="0.25" customWidth="1"/>
    <col min="8450" max="8450" width="0.875" customWidth="1"/>
    <col min="8451" max="8451" width="1" customWidth="1"/>
    <col min="8452" max="8452" width="0" hidden="1" customWidth="1"/>
    <col min="8453" max="8453" width="1.375" customWidth="1"/>
    <col min="8454" max="8454" width="0.375" customWidth="1"/>
    <col min="8455" max="8455" width="1.375" customWidth="1"/>
    <col min="8456" max="8456" width="0.75" customWidth="1"/>
    <col min="8457" max="8458" width="1.25" customWidth="1"/>
    <col min="8459" max="8459" width="0.625" customWidth="1"/>
    <col min="8460" max="8460" width="0.75" customWidth="1"/>
    <col min="8461" max="8461" width="1" customWidth="1"/>
    <col min="8462" max="8462" width="0.25" customWidth="1"/>
    <col min="8463" max="8463" width="1" customWidth="1"/>
    <col min="8464" max="8464" width="0.75" customWidth="1"/>
    <col min="8465" max="8466" width="0.875" customWidth="1"/>
    <col min="8467" max="8468" width="0.75" customWidth="1"/>
    <col min="8469" max="8469" width="0.125" customWidth="1"/>
    <col min="8470" max="8470" width="0.625" customWidth="1"/>
    <col min="8471" max="8471" width="1.75" customWidth="1"/>
    <col min="8472" max="8473" width="1" customWidth="1"/>
    <col min="8474" max="8474" width="0.875" customWidth="1"/>
    <col min="8475" max="8475" width="1.25" customWidth="1"/>
    <col min="8476" max="8476" width="1.75" customWidth="1"/>
    <col min="8477" max="8477" width="0.875" customWidth="1"/>
    <col min="8478" max="8478" width="1.25" customWidth="1"/>
    <col min="8479" max="8479" width="0.875" customWidth="1"/>
    <col min="8480" max="8480" width="0.5" customWidth="1"/>
    <col min="8481" max="8481" width="0.625" customWidth="1"/>
    <col min="8482" max="8482" width="1.5" customWidth="1"/>
    <col min="8483" max="8483" width="0" hidden="1" customWidth="1"/>
    <col min="8484" max="8484" width="1" customWidth="1"/>
    <col min="8485" max="8486" width="0.875" customWidth="1"/>
    <col min="8487" max="8487" width="1.875" customWidth="1"/>
    <col min="8488" max="8489" width="0.75" customWidth="1"/>
    <col min="8490" max="8490" width="1.75" customWidth="1"/>
    <col min="8491" max="8491" width="1.875" customWidth="1"/>
    <col min="8492" max="8492" width="1" customWidth="1"/>
    <col min="8493" max="8494" width="0.75" customWidth="1"/>
    <col min="8495" max="8495" width="0.875" customWidth="1"/>
    <col min="8496" max="8496" width="1.25" customWidth="1"/>
    <col min="8497" max="8499" width="0" hidden="1" customWidth="1"/>
    <col min="8500" max="8501" width="1.25" customWidth="1"/>
    <col min="8502" max="8502" width="0.5" customWidth="1"/>
    <col min="8503" max="8504" width="0.375" customWidth="1"/>
    <col min="8505" max="8505" width="0.5" customWidth="1"/>
    <col min="8506" max="8507" width="1.375" customWidth="1"/>
    <col min="8508" max="8508" width="0.375" customWidth="1"/>
    <col min="8509" max="8509" width="1.25" customWidth="1"/>
    <col min="8510" max="8510" width="1" customWidth="1"/>
    <col min="8511" max="8511" width="0.75" customWidth="1"/>
    <col min="8512" max="8512" width="0.625" customWidth="1"/>
    <col min="8513" max="8513" width="0" hidden="1" customWidth="1"/>
    <col min="8514" max="8514" width="1.375" customWidth="1"/>
    <col min="8515" max="8516" width="0" hidden="1" customWidth="1"/>
    <col min="8517" max="8517" width="0.75" customWidth="1"/>
    <col min="8518" max="8518" width="0.5" customWidth="1"/>
    <col min="8519" max="8519" width="0.875" customWidth="1"/>
    <col min="8520" max="8520" width="0.5" customWidth="1"/>
    <col min="8521" max="8521" width="0.75" customWidth="1"/>
    <col min="8522" max="8523" width="0.625" customWidth="1"/>
    <col min="8524" max="8524" width="1.25" customWidth="1"/>
    <col min="8525" max="8526" width="0.875" customWidth="1"/>
    <col min="8527" max="8527" width="1.875" customWidth="1"/>
    <col min="8528" max="8529" width="1.75" customWidth="1"/>
    <col min="8530" max="8530" width="0.375" customWidth="1"/>
    <col min="8531" max="8531" width="0.75" customWidth="1"/>
    <col min="8532" max="8532" width="0.625" customWidth="1"/>
    <col min="8533" max="8533" width="0" hidden="1" customWidth="1"/>
    <col min="8534" max="8534" width="0.625" customWidth="1"/>
    <col min="8535" max="8535" width="0.5" customWidth="1"/>
    <col min="8536" max="8536" width="0.75" customWidth="1"/>
    <col min="8537" max="8537" width="0" hidden="1" customWidth="1"/>
    <col min="8538" max="8538" width="0.375" customWidth="1"/>
    <col min="8539" max="8539" width="0.625" customWidth="1"/>
    <col min="8540" max="8540" width="0" hidden="1" customWidth="1"/>
    <col min="8541" max="8541" width="0.875" customWidth="1"/>
    <col min="8542" max="8542" width="0.375" customWidth="1"/>
    <col min="8543" max="8543" width="2.125" customWidth="1"/>
    <col min="8544" max="8544" width="0.5" customWidth="1"/>
    <col min="8545" max="8704" width="8.75"/>
    <col min="8705" max="8705" width="0.25" customWidth="1"/>
    <col min="8706" max="8706" width="0.875" customWidth="1"/>
    <col min="8707" max="8707" width="1" customWidth="1"/>
    <col min="8708" max="8708" width="0" hidden="1" customWidth="1"/>
    <col min="8709" max="8709" width="1.375" customWidth="1"/>
    <col min="8710" max="8710" width="0.375" customWidth="1"/>
    <col min="8711" max="8711" width="1.375" customWidth="1"/>
    <col min="8712" max="8712" width="0.75" customWidth="1"/>
    <col min="8713" max="8714" width="1.25" customWidth="1"/>
    <col min="8715" max="8715" width="0.625" customWidth="1"/>
    <col min="8716" max="8716" width="0.75" customWidth="1"/>
    <col min="8717" max="8717" width="1" customWidth="1"/>
    <col min="8718" max="8718" width="0.25" customWidth="1"/>
    <col min="8719" max="8719" width="1" customWidth="1"/>
    <col min="8720" max="8720" width="0.75" customWidth="1"/>
    <col min="8721" max="8722" width="0.875" customWidth="1"/>
    <col min="8723" max="8724" width="0.75" customWidth="1"/>
    <col min="8725" max="8725" width="0.125" customWidth="1"/>
    <col min="8726" max="8726" width="0.625" customWidth="1"/>
    <col min="8727" max="8727" width="1.75" customWidth="1"/>
    <col min="8728" max="8729" width="1" customWidth="1"/>
    <col min="8730" max="8730" width="0.875" customWidth="1"/>
    <col min="8731" max="8731" width="1.25" customWidth="1"/>
    <col min="8732" max="8732" width="1.75" customWidth="1"/>
    <col min="8733" max="8733" width="0.875" customWidth="1"/>
    <col min="8734" max="8734" width="1.25" customWidth="1"/>
    <col min="8735" max="8735" width="0.875" customWidth="1"/>
    <col min="8736" max="8736" width="0.5" customWidth="1"/>
    <col min="8737" max="8737" width="0.625" customWidth="1"/>
    <col min="8738" max="8738" width="1.5" customWidth="1"/>
    <col min="8739" max="8739" width="0" hidden="1" customWidth="1"/>
    <col min="8740" max="8740" width="1" customWidth="1"/>
    <col min="8741" max="8742" width="0.875" customWidth="1"/>
    <col min="8743" max="8743" width="1.875" customWidth="1"/>
    <col min="8744" max="8745" width="0.75" customWidth="1"/>
    <col min="8746" max="8746" width="1.75" customWidth="1"/>
    <col min="8747" max="8747" width="1.875" customWidth="1"/>
    <col min="8748" max="8748" width="1" customWidth="1"/>
    <col min="8749" max="8750" width="0.75" customWidth="1"/>
    <col min="8751" max="8751" width="0.875" customWidth="1"/>
    <col min="8752" max="8752" width="1.25" customWidth="1"/>
    <col min="8753" max="8755" width="0" hidden="1" customWidth="1"/>
    <col min="8756" max="8757" width="1.25" customWidth="1"/>
    <col min="8758" max="8758" width="0.5" customWidth="1"/>
    <col min="8759" max="8760" width="0.375" customWidth="1"/>
    <col min="8761" max="8761" width="0.5" customWidth="1"/>
    <col min="8762" max="8763" width="1.375" customWidth="1"/>
    <col min="8764" max="8764" width="0.375" customWidth="1"/>
    <col min="8765" max="8765" width="1.25" customWidth="1"/>
    <col min="8766" max="8766" width="1" customWidth="1"/>
    <col min="8767" max="8767" width="0.75" customWidth="1"/>
    <col min="8768" max="8768" width="0.625" customWidth="1"/>
    <col min="8769" max="8769" width="0" hidden="1" customWidth="1"/>
    <col min="8770" max="8770" width="1.375" customWidth="1"/>
    <col min="8771" max="8772" width="0" hidden="1" customWidth="1"/>
    <col min="8773" max="8773" width="0.75" customWidth="1"/>
    <col min="8774" max="8774" width="0.5" customWidth="1"/>
    <col min="8775" max="8775" width="0.875" customWidth="1"/>
    <col min="8776" max="8776" width="0.5" customWidth="1"/>
    <col min="8777" max="8777" width="0.75" customWidth="1"/>
    <col min="8778" max="8779" width="0.625" customWidth="1"/>
    <col min="8780" max="8780" width="1.25" customWidth="1"/>
    <col min="8781" max="8782" width="0.875" customWidth="1"/>
    <col min="8783" max="8783" width="1.875" customWidth="1"/>
    <col min="8784" max="8785" width="1.75" customWidth="1"/>
    <col min="8786" max="8786" width="0.375" customWidth="1"/>
    <col min="8787" max="8787" width="0.75" customWidth="1"/>
    <col min="8788" max="8788" width="0.625" customWidth="1"/>
    <col min="8789" max="8789" width="0" hidden="1" customWidth="1"/>
    <col min="8790" max="8790" width="0.625" customWidth="1"/>
    <col min="8791" max="8791" width="0.5" customWidth="1"/>
    <col min="8792" max="8792" width="0.75" customWidth="1"/>
    <col min="8793" max="8793" width="0" hidden="1" customWidth="1"/>
    <col min="8794" max="8794" width="0.375" customWidth="1"/>
    <col min="8795" max="8795" width="0.625" customWidth="1"/>
    <col min="8796" max="8796" width="0" hidden="1" customWidth="1"/>
    <col min="8797" max="8797" width="0.875" customWidth="1"/>
    <col min="8798" max="8798" width="0.375" customWidth="1"/>
    <col min="8799" max="8799" width="2.125" customWidth="1"/>
    <col min="8800" max="8800" width="0.5" customWidth="1"/>
    <col min="8801" max="8960" width="8.75"/>
    <col min="8961" max="8961" width="0.25" customWidth="1"/>
    <col min="8962" max="8962" width="0.875" customWidth="1"/>
    <col min="8963" max="8963" width="1" customWidth="1"/>
    <col min="8964" max="8964" width="0" hidden="1" customWidth="1"/>
    <col min="8965" max="8965" width="1.375" customWidth="1"/>
    <col min="8966" max="8966" width="0.375" customWidth="1"/>
    <col min="8967" max="8967" width="1.375" customWidth="1"/>
    <col min="8968" max="8968" width="0.75" customWidth="1"/>
    <col min="8969" max="8970" width="1.25" customWidth="1"/>
    <col min="8971" max="8971" width="0.625" customWidth="1"/>
    <col min="8972" max="8972" width="0.75" customWidth="1"/>
    <col min="8973" max="8973" width="1" customWidth="1"/>
    <col min="8974" max="8974" width="0.25" customWidth="1"/>
    <col min="8975" max="8975" width="1" customWidth="1"/>
    <col min="8976" max="8976" width="0.75" customWidth="1"/>
    <col min="8977" max="8978" width="0.875" customWidth="1"/>
    <col min="8979" max="8980" width="0.75" customWidth="1"/>
    <col min="8981" max="8981" width="0.125" customWidth="1"/>
    <col min="8982" max="8982" width="0.625" customWidth="1"/>
    <col min="8983" max="8983" width="1.75" customWidth="1"/>
    <col min="8984" max="8985" width="1" customWidth="1"/>
    <col min="8986" max="8986" width="0.875" customWidth="1"/>
    <col min="8987" max="8987" width="1.25" customWidth="1"/>
    <col min="8988" max="8988" width="1.75" customWidth="1"/>
    <col min="8989" max="8989" width="0.875" customWidth="1"/>
    <col min="8990" max="8990" width="1.25" customWidth="1"/>
    <col min="8991" max="8991" width="0.875" customWidth="1"/>
    <col min="8992" max="8992" width="0.5" customWidth="1"/>
    <col min="8993" max="8993" width="0.625" customWidth="1"/>
    <col min="8994" max="8994" width="1.5" customWidth="1"/>
    <col min="8995" max="8995" width="0" hidden="1" customWidth="1"/>
    <col min="8996" max="8996" width="1" customWidth="1"/>
    <col min="8997" max="8998" width="0.875" customWidth="1"/>
    <col min="8999" max="8999" width="1.875" customWidth="1"/>
    <col min="9000" max="9001" width="0.75" customWidth="1"/>
    <col min="9002" max="9002" width="1.75" customWidth="1"/>
    <col min="9003" max="9003" width="1.875" customWidth="1"/>
    <col min="9004" max="9004" width="1" customWidth="1"/>
    <col min="9005" max="9006" width="0.75" customWidth="1"/>
    <col min="9007" max="9007" width="0.875" customWidth="1"/>
    <col min="9008" max="9008" width="1.25" customWidth="1"/>
    <col min="9009" max="9011" width="0" hidden="1" customWidth="1"/>
    <col min="9012" max="9013" width="1.25" customWidth="1"/>
    <col min="9014" max="9014" width="0.5" customWidth="1"/>
    <col min="9015" max="9016" width="0.375" customWidth="1"/>
    <col min="9017" max="9017" width="0.5" customWidth="1"/>
    <col min="9018" max="9019" width="1.375" customWidth="1"/>
    <col min="9020" max="9020" width="0.375" customWidth="1"/>
    <col min="9021" max="9021" width="1.25" customWidth="1"/>
    <col min="9022" max="9022" width="1" customWidth="1"/>
    <col min="9023" max="9023" width="0.75" customWidth="1"/>
    <col min="9024" max="9024" width="0.625" customWidth="1"/>
    <col min="9025" max="9025" width="0" hidden="1" customWidth="1"/>
    <col min="9026" max="9026" width="1.375" customWidth="1"/>
    <col min="9027" max="9028" width="0" hidden="1" customWidth="1"/>
    <col min="9029" max="9029" width="0.75" customWidth="1"/>
    <col min="9030" max="9030" width="0.5" customWidth="1"/>
    <col min="9031" max="9031" width="0.875" customWidth="1"/>
    <col min="9032" max="9032" width="0.5" customWidth="1"/>
    <col min="9033" max="9033" width="0.75" customWidth="1"/>
    <col min="9034" max="9035" width="0.625" customWidth="1"/>
    <col min="9036" max="9036" width="1.25" customWidth="1"/>
    <col min="9037" max="9038" width="0.875" customWidth="1"/>
    <col min="9039" max="9039" width="1.875" customWidth="1"/>
    <col min="9040" max="9041" width="1.75" customWidth="1"/>
    <col min="9042" max="9042" width="0.375" customWidth="1"/>
    <col min="9043" max="9043" width="0.75" customWidth="1"/>
    <col min="9044" max="9044" width="0.625" customWidth="1"/>
    <col min="9045" max="9045" width="0" hidden="1" customWidth="1"/>
    <col min="9046" max="9046" width="0.625" customWidth="1"/>
    <col min="9047" max="9047" width="0.5" customWidth="1"/>
    <col min="9048" max="9048" width="0.75" customWidth="1"/>
    <col min="9049" max="9049" width="0" hidden="1" customWidth="1"/>
    <col min="9050" max="9050" width="0.375" customWidth="1"/>
    <col min="9051" max="9051" width="0.625" customWidth="1"/>
    <col min="9052" max="9052" width="0" hidden="1" customWidth="1"/>
    <col min="9053" max="9053" width="0.875" customWidth="1"/>
    <col min="9054" max="9054" width="0.375" customWidth="1"/>
    <col min="9055" max="9055" width="2.125" customWidth="1"/>
    <col min="9056" max="9056" width="0.5" customWidth="1"/>
    <col min="9057" max="9216" width="8.75"/>
    <col min="9217" max="9217" width="0.25" customWidth="1"/>
    <col min="9218" max="9218" width="0.875" customWidth="1"/>
    <col min="9219" max="9219" width="1" customWidth="1"/>
    <col min="9220" max="9220" width="0" hidden="1" customWidth="1"/>
    <col min="9221" max="9221" width="1.375" customWidth="1"/>
    <col min="9222" max="9222" width="0.375" customWidth="1"/>
    <col min="9223" max="9223" width="1.375" customWidth="1"/>
    <col min="9224" max="9224" width="0.75" customWidth="1"/>
    <col min="9225" max="9226" width="1.25" customWidth="1"/>
    <col min="9227" max="9227" width="0.625" customWidth="1"/>
    <col min="9228" max="9228" width="0.75" customWidth="1"/>
    <col min="9229" max="9229" width="1" customWidth="1"/>
    <col min="9230" max="9230" width="0.25" customWidth="1"/>
    <col min="9231" max="9231" width="1" customWidth="1"/>
    <col min="9232" max="9232" width="0.75" customWidth="1"/>
    <col min="9233" max="9234" width="0.875" customWidth="1"/>
    <col min="9235" max="9236" width="0.75" customWidth="1"/>
    <col min="9237" max="9237" width="0.125" customWidth="1"/>
    <col min="9238" max="9238" width="0.625" customWidth="1"/>
    <col min="9239" max="9239" width="1.75" customWidth="1"/>
    <col min="9240" max="9241" width="1" customWidth="1"/>
    <col min="9242" max="9242" width="0.875" customWidth="1"/>
    <col min="9243" max="9243" width="1.25" customWidth="1"/>
    <col min="9244" max="9244" width="1.75" customWidth="1"/>
    <col min="9245" max="9245" width="0.875" customWidth="1"/>
    <col min="9246" max="9246" width="1.25" customWidth="1"/>
    <col min="9247" max="9247" width="0.875" customWidth="1"/>
    <col min="9248" max="9248" width="0.5" customWidth="1"/>
    <col min="9249" max="9249" width="0.625" customWidth="1"/>
    <col min="9250" max="9250" width="1.5" customWidth="1"/>
    <col min="9251" max="9251" width="0" hidden="1" customWidth="1"/>
    <col min="9252" max="9252" width="1" customWidth="1"/>
    <col min="9253" max="9254" width="0.875" customWidth="1"/>
    <col min="9255" max="9255" width="1.875" customWidth="1"/>
    <col min="9256" max="9257" width="0.75" customWidth="1"/>
    <col min="9258" max="9258" width="1.75" customWidth="1"/>
    <col min="9259" max="9259" width="1.875" customWidth="1"/>
    <col min="9260" max="9260" width="1" customWidth="1"/>
    <col min="9261" max="9262" width="0.75" customWidth="1"/>
    <col min="9263" max="9263" width="0.875" customWidth="1"/>
    <col min="9264" max="9264" width="1.25" customWidth="1"/>
    <col min="9265" max="9267" width="0" hidden="1" customWidth="1"/>
    <col min="9268" max="9269" width="1.25" customWidth="1"/>
    <col min="9270" max="9270" width="0.5" customWidth="1"/>
    <col min="9271" max="9272" width="0.375" customWidth="1"/>
    <col min="9273" max="9273" width="0.5" customWidth="1"/>
    <col min="9274" max="9275" width="1.375" customWidth="1"/>
    <col min="9276" max="9276" width="0.375" customWidth="1"/>
    <col min="9277" max="9277" width="1.25" customWidth="1"/>
    <col min="9278" max="9278" width="1" customWidth="1"/>
    <col min="9279" max="9279" width="0.75" customWidth="1"/>
    <col min="9280" max="9280" width="0.625" customWidth="1"/>
    <col min="9281" max="9281" width="0" hidden="1" customWidth="1"/>
    <col min="9282" max="9282" width="1.375" customWidth="1"/>
    <col min="9283" max="9284" width="0" hidden="1" customWidth="1"/>
    <col min="9285" max="9285" width="0.75" customWidth="1"/>
    <col min="9286" max="9286" width="0.5" customWidth="1"/>
    <col min="9287" max="9287" width="0.875" customWidth="1"/>
    <col min="9288" max="9288" width="0.5" customWidth="1"/>
    <col min="9289" max="9289" width="0.75" customWidth="1"/>
    <col min="9290" max="9291" width="0.625" customWidth="1"/>
    <col min="9292" max="9292" width="1.25" customWidth="1"/>
    <col min="9293" max="9294" width="0.875" customWidth="1"/>
    <col min="9295" max="9295" width="1.875" customWidth="1"/>
    <col min="9296" max="9297" width="1.75" customWidth="1"/>
    <col min="9298" max="9298" width="0.375" customWidth="1"/>
    <col min="9299" max="9299" width="0.75" customWidth="1"/>
    <col min="9300" max="9300" width="0.625" customWidth="1"/>
    <col min="9301" max="9301" width="0" hidden="1" customWidth="1"/>
    <col min="9302" max="9302" width="0.625" customWidth="1"/>
    <col min="9303" max="9303" width="0.5" customWidth="1"/>
    <col min="9304" max="9304" width="0.75" customWidth="1"/>
    <col min="9305" max="9305" width="0" hidden="1" customWidth="1"/>
    <col min="9306" max="9306" width="0.375" customWidth="1"/>
    <col min="9307" max="9307" width="0.625" customWidth="1"/>
    <col min="9308" max="9308" width="0" hidden="1" customWidth="1"/>
    <col min="9309" max="9309" width="0.875" customWidth="1"/>
    <col min="9310" max="9310" width="0.375" customWidth="1"/>
    <col min="9311" max="9311" width="2.125" customWidth="1"/>
    <col min="9312" max="9312" width="0.5" customWidth="1"/>
    <col min="9313" max="9472" width="8.75"/>
    <col min="9473" max="9473" width="0.25" customWidth="1"/>
    <col min="9474" max="9474" width="0.875" customWidth="1"/>
    <col min="9475" max="9475" width="1" customWidth="1"/>
    <col min="9476" max="9476" width="0" hidden="1" customWidth="1"/>
    <col min="9477" max="9477" width="1.375" customWidth="1"/>
    <col min="9478" max="9478" width="0.375" customWidth="1"/>
    <col min="9479" max="9479" width="1.375" customWidth="1"/>
    <col min="9480" max="9480" width="0.75" customWidth="1"/>
    <col min="9481" max="9482" width="1.25" customWidth="1"/>
    <col min="9483" max="9483" width="0.625" customWidth="1"/>
    <col min="9484" max="9484" width="0.75" customWidth="1"/>
    <col min="9485" max="9485" width="1" customWidth="1"/>
    <col min="9486" max="9486" width="0.25" customWidth="1"/>
    <col min="9487" max="9487" width="1" customWidth="1"/>
    <col min="9488" max="9488" width="0.75" customWidth="1"/>
    <col min="9489" max="9490" width="0.875" customWidth="1"/>
    <col min="9491" max="9492" width="0.75" customWidth="1"/>
    <col min="9493" max="9493" width="0.125" customWidth="1"/>
    <col min="9494" max="9494" width="0.625" customWidth="1"/>
    <col min="9495" max="9495" width="1.75" customWidth="1"/>
    <col min="9496" max="9497" width="1" customWidth="1"/>
    <col min="9498" max="9498" width="0.875" customWidth="1"/>
    <col min="9499" max="9499" width="1.25" customWidth="1"/>
    <col min="9500" max="9500" width="1.75" customWidth="1"/>
    <col min="9501" max="9501" width="0.875" customWidth="1"/>
    <col min="9502" max="9502" width="1.25" customWidth="1"/>
    <col min="9503" max="9503" width="0.875" customWidth="1"/>
    <col min="9504" max="9504" width="0.5" customWidth="1"/>
    <col min="9505" max="9505" width="0.625" customWidth="1"/>
    <col min="9506" max="9506" width="1.5" customWidth="1"/>
    <col min="9507" max="9507" width="0" hidden="1" customWidth="1"/>
    <col min="9508" max="9508" width="1" customWidth="1"/>
    <col min="9509" max="9510" width="0.875" customWidth="1"/>
    <col min="9511" max="9511" width="1.875" customWidth="1"/>
    <col min="9512" max="9513" width="0.75" customWidth="1"/>
    <col min="9514" max="9514" width="1.75" customWidth="1"/>
    <col min="9515" max="9515" width="1.875" customWidth="1"/>
    <col min="9516" max="9516" width="1" customWidth="1"/>
    <col min="9517" max="9518" width="0.75" customWidth="1"/>
    <col min="9519" max="9519" width="0.875" customWidth="1"/>
    <col min="9520" max="9520" width="1.25" customWidth="1"/>
    <col min="9521" max="9523" width="0" hidden="1" customWidth="1"/>
    <col min="9524" max="9525" width="1.25" customWidth="1"/>
    <col min="9526" max="9526" width="0.5" customWidth="1"/>
    <col min="9527" max="9528" width="0.375" customWidth="1"/>
    <col min="9529" max="9529" width="0.5" customWidth="1"/>
    <col min="9530" max="9531" width="1.375" customWidth="1"/>
    <col min="9532" max="9532" width="0.375" customWidth="1"/>
    <col min="9533" max="9533" width="1.25" customWidth="1"/>
    <col min="9534" max="9534" width="1" customWidth="1"/>
    <col min="9535" max="9535" width="0.75" customWidth="1"/>
    <col min="9536" max="9536" width="0.625" customWidth="1"/>
    <col min="9537" max="9537" width="0" hidden="1" customWidth="1"/>
    <col min="9538" max="9538" width="1.375" customWidth="1"/>
    <col min="9539" max="9540" width="0" hidden="1" customWidth="1"/>
    <col min="9541" max="9541" width="0.75" customWidth="1"/>
    <col min="9542" max="9542" width="0.5" customWidth="1"/>
    <col min="9543" max="9543" width="0.875" customWidth="1"/>
    <col min="9544" max="9544" width="0.5" customWidth="1"/>
    <col min="9545" max="9545" width="0.75" customWidth="1"/>
    <col min="9546" max="9547" width="0.625" customWidth="1"/>
    <col min="9548" max="9548" width="1.25" customWidth="1"/>
    <col min="9549" max="9550" width="0.875" customWidth="1"/>
    <col min="9551" max="9551" width="1.875" customWidth="1"/>
    <col min="9552" max="9553" width="1.75" customWidth="1"/>
    <col min="9554" max="9554" width="0.375" customWidth="1"/>
    <col min="9555" max="9555" width="0.75" customWidth="1"/>
    <col min="9556" max="9556" width="0.625" customWidth="1"/>
    <col min="9557" max="9557" width="0" hidden="1" customWidth="1"/>
    <col min="9558" max="9558" width="0.625" customWidth="1"/>
    <col min="9559" max="9559" width="0.5" customWidth="1"/>
    <col min="9560" max="9560" width="0.75" customWidth="1"/>
    <col min="9561" max="9561" width="0" hidden="1" customWidth="1"/>
    <col min="9562" max="9562" width="0.375" customWidth="1"/>
    <col min="9563" max="9563" width="0.625" customWidth="1"/>
    <col min="9564" max="9564" width="0" hidden="1" customWidth="1"/>
    <col min="9565" max="9565" width="0.875" customWidth="1"/>
    <col min="9566" max="9566" width="0.375" customWidth="1"/>
    <col min="9567" max="9567" width="2.125" customWidth="1"/>
    <col min="9568" max="9568" width="0.5" customWidth="1"/>
    <col min="9569" max="9728" width="8.75"/>
    <col min="9729" max="9729" width="0.25" customWidth="1"/>
    <col min="9730" max="9730" width="0.875" customWidth="1"/>
    <col min="9731" max="9731" width="1" customWidth="1"/>
    <col min="9732" max="9732" width="0" hidden="1" customWidth="1"/>
    <col min="9733" max="9733" width="1.375" customWidth="1"/>
    <col min="9734" max="9734" width="0.375" customWidth="1"/>
    <col min="9735" max="9735" width="1.375" customWidth="1"/>
    <col min="9736" max="9736" width="0.75" customWidth="1"/>
    <col min="9737" max="9738" width="1.25" customWidth="1"/>
    <col min="9739" max="9739" width="0.625" customWidth="1"/>
    <col min="9740" max="9740" width="0.75" customWidth="1"/>
    <col min="9741" max="9741" width="1" customWidth="1"/>
    <col min="9742" max="9742" width="0.25" customWidth="1"/>
    <col min="9743" max="9743" width="1" customWidth="1"/>
    <col min="9744" max="9744" width="0.75" customWidth="1"/>
    <col min="9745" max="9746" width="0.875" customWidth="1"/>
    <col min="9747" max="9748" width="0.75" customWidth="1"/>
    <col min="9749" max="9749" width="0.125" customWidth="1"/>
    <col min="9750" max="9750" width="0.625" customWidth="1"/>
    <col min="9751" max="9751" width="1.75" customWidth="1"/>
    <col min="9752" max="9753" width="1" customWidth="1"/>
    <col min="9754" max="9754" width="0.875" customWidth="1"/>
    <col min="9755" max="9755" width="1.25" customWidth="1"/>
    <col min="9756" max="9756" width="1.75" customWidth="1"/>
    <col min="9757" max="9757" width="0.875" customWidth="1"/>
    <col min="9758" max="9758" width="1.25" customWidth="1"/>
    <col min="9759" max="9759" width="0.875" customWidth="1"/>
    <col min="9760" max="9760" width="0.5" customWidth="1"/>
    <col min="9761" max="9761" width="0.625" customWidth="1"/>
    <col min="9762" max="9762" width="1.5" customWidth="1"/>
    <col min="9763" max="9763" width="0" hidden="1" customWidth="1"/>
    <col min="9764" max="9764" width="1" customWidth="1"/>
    <col min="9765" max="9766" width="0.875" customWidth="1"/>
    <col min="9767" max="9767" width="1.875" customWidth="1"/>
    <col min="9768" max="9769" width="0.75" customWidth="1"/>
    <col min="9770" max="9770" width="1.75" customWidth="1"/>
    <col min="9771" max="9771" width="1.875" customWidth="1"/>
    <col min="9772" max="9772" width="1" customWidth="1"/>
    <col min="9773" max="9774" width="0.75" customWidth="1"/>
    <col min="9775" max="9775" width="0.875" customWidth="1"/>
    <col min="9776" max="9776" width="1.25" customWidth="1"/>
    <col min="9777" max="9779" width="0" hidden="1" customWidth="1"/>
    <col min="9780" max="9781" width="1.25" customWidth="1"/>
    <col min="9782" max="9782" width="0.5" customWidth="1"/>
    <col min="9783" max="9784" width="0.375" customWidth="1"/>
    <col min="9785" max="9785" width="0.5" customWidth="1"/>
    <col min="9786" max="9787" width="1.375" customWidth="1"/>
    <col min="9788" max="9788" width="0.375" customWidth="1"/>
    <col min="9789" max="9789" width="1.25" customWidth="1"/>
    <col min="9790" max="9790" width="1" customWidth="1"/>
    <col min="9791" max="9791" width="0.75" customWidth="1"/>
    <col min="9792" max="9792" width="0.625" customWidth="1"/>
    <col min="9793" max="9793" width="0" hidden="1" customWidth="1"/>
    <col min="9794" max="9794" width="1.375" customWidth="1"/>
    <col min="9795" max="9796" width="0" hidden="1" customWidth="1"/>
    <col min="9797" max="9797" width="0.75" customWidth="1"/>
    <col min="9798" max="9798" width="0.5" customWidth="1"/>
    <col min="9799" max="9799" width="0.875" customWidth="1"/>
    <col min="9800" max="9800" width="0.5" customWidth="1"/>
    <col min="9801" max="9801" width="0.75" customWidth="1"/>
    <col min="9802" max="9803" width="0.625" customWidth="1"/>
    <col min="9804" max="9804" width="1.25" customWidth="1"/>
    <col min="9805" max="9806" width="0.875" customWidth="1"/>
    <col min="9807" max="9807" width="1.875" customWidth="1"/>
    <col min="9808" max="9809" width="1.75" customWidth="1"/>
    <col min="9810" max="9810" width="0.375" customWidth="1"/>
    <col min="9811" max="9811" width="0.75" customWidth="1"/>
    <col min="9812" max="9812" width="0.625" customWidth="1"/>
    <col min="9813" max="9813" width="0" hidden="1" customWidth="1"/>
    <col min="9814" max="9814" width="0.625" customWidth="1"/>
    <col min="9815" max="9815" width="0.5" customWidth="1"/>
    <col min="9816" max="9816" width="0.75" customWidth="1"/>
    <col min="9817" max="9817" width="0" hidden="1" customWidth="1"/>
    <col min="9818" max="9818" width="0.375" customWidth="1"/>
    <col min="9819" max="9819" width="0.625" customWidth="1"/>
    <col min="9820" max="9820" width="0" hidden="1" customWidth="1"/>
    <col min="9821" max="9821" width="0.875" customWidth="1"/>
    <col min="9822" max="9822" width="0.375" customWidth="1"/>
    <col min="9823" max="9823" width="2.125" customWidth="1"/>
    <col min="9824" max="9824" width="0.5" customWidth="1"/>
    <col min="9825" max="9984" width="8.75"/>
    <col min="9985" max="9985" width="0.25" customWidth="1"/>
    <col min="9986" max="9986" width="0.875" customWidth="1"/>
    <col min="9987" max="9987" width="1" customWidth="1"/>
    <col min="9988" max="9988" width="0" hidden="1" customWidth="1"/>
    <col min="9989" max="9989" width="1.375" customWidth="1"/>
    <col min="9990" max="9990" width="0.375" customWidth="1"/>
    <col min="9991" max="9991" width="1.375" customWidth="1"/>
    <col min="9992" max="9992" width="0.75" customWidth="1"/>
    <col min="9993" max="9994" width="1.25" customWidth="1"/>
    <col min="9995" max="9995" width="0.625" customWidth="1"/>
    <col min="9996" max="9996" width="0.75" customWidth="1"/>
    <col min="9997" max="9997" width="1" customWidth="1"/>
    <col min="9998" max="9998" width="0.25" customWidth="1"/>
    <col min="9999" max="9999" width="1" customWidth="1"/>
    <col min="10000" max="10000" width="0.75" customWidth="1"/>
    <col min="10001" max="10002" width="0.875" customWidth="1"/>
    <col min="10003" max="10004" width="0.75" customWidth="1"/>
    <col min="10005" max="10005" width="0.125" customWidth="1"/>
    <col min="10006" max="10006" width="0.625" customWidth="1"/>
    <col min="10007" max="10007" width="1.75" customWidth="1"/>
    <col min="10008" max="10009" width="1" customWidth="1"/>
    <col min="10010" max="10010" width="0.875" customWidth="1"/>
    <col min="10011" max="10011" width="1.25" customWidth="1"/>
    <col min="10012" max="10012" width="1.75" customWidth="1"/>
    <col min="10013" max="10013" width="0.875" customWidth="1"/>
    <col min="10014" max="10014" width="1.25" customWidth="1"/>
    <col min="10015" max="10015" width="0.875" customWidth="1"/>
    <col min="10016" max="10016" width="0.5" customWidth="1"/>
    <col min="10017" max="10017" width="0.625" customWidth="1"/>
    <col min="10018" max="10018" width="1.5" customWidth="1"/>
    <col min="10019" max="10019" width="0" hidden="1" customWidth="1"/>
    <col min="10020" max="10020" width="1" customWidth="1"/>
    <col min="10021" max="10022" width="0.875" customWidth="1"/>
    <col min="10023" max="10023" width="1.875" customWidth="1"/>
    <col min="10024" max="10025" width="0.75" customWidth="1"/>
    <col min="10026" max="10026" width="1.75" customWidth="1"/>
    <col min="10027" max="10027" width="1.875" customWidth="1"/>
    <col min="10028" max="10028" width="1" customWidth="1"/>
    <col min="10029" max="10030" width="0.75" customWidth="1"/>
    <col min="10031" max="10031" width="0.875" customWidth="1"/>
    <col min="10032" max="10032" width="1.25" customWidth="1"/>
    <col min="10033" max="10035" width="0" hidden="1" customWidth="1"/>
    <col min="10036" max="10037" width="1.25" customWidth="1"/>
    <col min="10038" max="10038" width="0.5" customWidth="1"/>
    <col min="10039" max="10040" width="0.375" customWidth="1"/>
    <col min="10041" max="10041" width="0.5" customWidth="1"/>
    <col min="10042" max="10043" width="1.375" customWidth="1"/>
    <col min="10044" max="10044" width="0.375" customWidth="1"/>
    <col min="10045" max="10045" width="1.25" customWidth="1"/>
    <col min="10046" max="10046" width="1" customWidth="1"/>
    <col min="10047" max="10047" width="0.75" customWidth="1"/>
    <col min="10048" max="10048" width="0.625" customWidth="1"/>
    <col min="10049" max="10049" width="0" hidden="1" customWidth="1"/>
    <col min="10050" max="10050" width="1.375" customWidth="1"/>
    <col min="10051" max="10052" width="0" hidden="1" customWidth="1"/>
    <col min="10053" max="10053" width="0.75" customWidth="1"/>
    <col min="10054" max="10054" width="0.5" customWidth="1"/>
    <col min="10055" max="10055" width="0.875" customWidth="1"/>
    <col min="10056" max="10056" width="0.5" customWidth="1"/>
    <col min="10057" max="10057" width="0.75" customWidth="1"/>
    <col min="10058" max="10059" width="0.625" customWidth="1"/>
    <col min="10060" max="10060" width="1.25" customWidth="1"/>
    <col min="10061" max="10062" width="0.875" customWidth="1"/>
    <col min="10063" max="10063" width="1.875" customWidth="1"/>
    <col min="10064" max="10065" width="1.75" customWidth="1"/>
    <col min="10066" max="10066" width="0.375" customWidth="1"/>
    <col min="10067" max="10067" width="0.75" customWidth="1"/>
    <col min="10068" max="10068" width="0.625" customWidth="1"/>
    <col min="10069" max="10069" width="0" hidden="1" customWidth="1"/>
    <col min="10070" max="10070" width="0.625" customWidth="1"/>
    <col min="10071" max="10071" width="0.5" customWidth="1"/>
    <col min="10072" max="10072" width="0.75" customWidth="1"/>
    <col min="10073" max="10073" width="0" hidden="1" customWidth="1"/>
    <col min="10074" max="10074" width="0.375" customWidth="1"/>
    <col min="10075" max="10075" width="0.625" customWidth="1"/>
    <col min="10076" max="10076" width="0" hidden="1" customWidth="1"/>
    <col min="10077" max="10077" width="0.875" customWidth="1"/>
    <col min="10078" max="10078" width="0.375" customWidth="1"/>
    <col min="10079" max="10079" width="2.125" customWidth="1"/>
    <col min="10080" max="10080" width="0.5" customWidth="1"/>
    <col min="10081" max="10240" width="8.75"/>
    <col min="10241" max="10241" width="0.25" customWidth="1"/>
    <col min="10242" max="10242" width="0.875" customWidth="1"/>
    <col min="10243" max="10243" width="1" customWidth="1"/>
    <col min="10244" max="10244" width="0" hidden="1" customWidth="1"/>
    <col min="10245" max="10245" width="1.375" customWidth="1"/>
    <col min="10246" max="10246" width="0.375" customWidth="1"/>
    <col min="10247" max="10247" width="1.375" customWidth="1"/>
    <col min="10248" max="10248" width="0.75" customWidth="1"/>
    <col min="10249" max="10250" width="1.25" customWidth="1"/>
    <col min="10251" max="10251" width="0.625" customWidth="1"/>
    <col min="10252" max="10252" width="0.75" customWidth="1"/>
    <col min="10253" max="10253" width="1" customWidth="1"/>
    <col min="10254" max="10254" width="0.25" customWidth="1"/>
    <col min="10255" max="10255" width="1" customWidth="1"/>
    <col min="10256" max="10256" width="0.75" customWidth="1"/>
    <col min="10257" max="10258" width="0.875" customWidth="1"/>
    <col min="10259" max="10260" width="0.75" customWidth="1"/>
    <col min="10261" max="10261" width="0.125" customWidth="1"/>
    <col min="10262" max="10262" width="0.625" customWidth="1"/>
    <col min="10263" max="10263" width="1.75" customWidth="1"/>
    <col min="10264" max="10265" width="1" customWidth="1"/>
    <col min="10266" max="10266" width="0.875" customWidth="1"/>
    <col min="10267" max="10267" width="1.25" customWidth="1"/>
    <col min="10268" max="10268" width="1.75" customWidth="1"/>
    <col min="10269" max="10269" width="0.875" customWidth="1"/>
    <col min="10270" max="10270" width="1.25" customWidth="1"/>
    <col min="10271" max="10271" width="0.875" customWidth="1"/>
    <col min="10272" max="10272" width="0.5" customWidth="1"/>
    <col min="10273" max="10273" width="0.625" customWidth="1"/>
    <col min="10274" max="10274" width="1.5" customWidth="1"/>
    <col min="10275" max="10275" width="0" hidden="1" customWidth="1"/>
    <col min="10276" max="10276" width="1" customWidth="1"/>
    <col min="10277" max="10278" width="0.875" customWidth="1"/>
    <col min="10279" max="10279" width="1.875" customWidth="1"/>
    <col min="10280" max="10281" width="0.75" customWidth="1"/>
    <col min="10282" max="10282" width="1.75" customWidth="1"/>
    <col min="10283" max="10283" width="1.875" customWidth="1"/>
    <col min="10284" max="10284" width="1" customWidth="1"/>
    <col min="10285" max="10286" width="0.75" customWidth="1"/>
    <col min="10287" max="10287" width="0.875" customWidth="1"/>
    <col min="10288" max="10288" width="1.25" customWidth="1"/>
    <col min="10289" max="10291" width="0" hidden="1" customWidth="1"/>
    <col min="10292" max="10293" width="1.25" customWidth="1"/>
    <col min="10294" max="10294" width="0.5" customWidth="1"/>
    <col min="10295" max="10296" width="0.375" customWidth="1"/>
    <col min="10297" max="10297" width="0.5" customWidth="1"/>
    <col min="10298" max="10299" width="1.375" customWidth="1"/>
    <col min="10300" max="10300" width="0.375" customWidth="1"/>
    <col min="10301" max="10301" width="1.25" customWidth="1"/>
    <col min="10302" max="10302" width="1" customWidth="1"/>
    <col min="10303" max="10303" width="0.75" customWidth="1"/>
    <col min="10304" max="10304" width="0.625" customWidth="1"/>
    <col min="10305" max="10305" width="0" hidden="1" customWidth="1"/>
    <col min="10306" max="10306" width="1.375" customWidth="1"/>
    <col min="10307" max="10308" width="0" hidden="1" customWidth="1"/>
    <col min="10309" max="10309" width="0.75" customWidth="1"/>
    <col min="10310" max="10310" width="0.5" customWidth="1"/>
    <col min="10311" max="10311" width="0.875" customWidth="1"/>
    <col min="10312" max="10312" width="0.5" customWidth="1"/>
    <col min="10313" max="10313" width="0.75" customWidth="1"/>
    <col min="10314" max="10315" width="0.625" customWidth="1"/>
    <col min="10316" max="10316" width="1.25" customWidth="1"/>
    <col min="10317" max="10318" width="0.875" customWidth="1"/>
    <col min="10319" max="10319" width="1.875" customWidth="1"/>
    <col min="10320" max="10321" width="1.75" customWidth="1"/>
    <col min="10322" max="10322" width="0.375" customWidth="1"/>
    <col min="10323" max="10323" width="0.75" customWidth="1"/>
    <col min="10324" max="10324" width="0.625" customWidth="1"/>
    <col min="10325" max="10325" width="0" hidden="1" customWidth="1"/>
    <col min="10326" max="10326" width="0.625" customWidth="1"/>
    <col min="10327" max="10327" width="0.5" customWidth="1"/>
    <col min="10328" max="10328" width="0.75" customWidth="1"/>
    <col min="10329" max="10329" width="0" hidden="1" customWidth="1"/>
    <col min="10330" max="10330" width="0.375" customWidth="1"/>
    <col min="10331" max="10331" width="0.625" customWidth="1"/>
    <col min="10332" max="10332" width="0" hidden="1" customWidth="1"/>
    <col min="10333" max="10333" width="0.875" customWidth="1"/>
    <col min="10334" max="10334" width="0.375" customWidth="1"/>
    <col min="10335" max="10335" width="2.125" customWidth="1"/>
    <col min="10336" max="10336" width="0.5" customWidth="1"/>
    <col min="10337" max="10496" width="8.75"/>
    <col min="10497" max="10497" width="0.25" customWidth="1"/>
    <col min="10498" max="10498" width="0.875" customWidth="1"/>
    <col min="10499" max="10499" width="1" customWidth="1"/>
    <col min="10500" max="10500" width="0" hidden="1" customWidth="1"/>
    <col min="10501" max="10501" width="1.375" customWidth="1"/>
    <col min="10502" max="10502" width="0.375" customWidth="1"/>
    <col min="10503" max="10503" width="1.375" customWidth="1"/>
    <col min="10504" max="10504" width="0.75" customWidth="1"/>
    <col min="10505" max="10506" width="1.25" customWidth="1"/>
    <col min="10507" max="10507" width="0.625" customWidth="1"/>
    <col min="10508" max="10508" width="0.75" customWidth="1"/>
    <col min="10509" max="10509" width="1" customWidth="1"/>
    <col min="10510" max="10510" width="0.25" customWidth="1"/>
    <col min="10511" max="10511" width="1" customWidth="1"/>
    <col min="10512" max="10512" width="0.75" customWidth="1"/>
    <col min="10513" max="10514" width="0.875" customWidth="1"/>
    <col min="10515" max="10516" width="0.75" customWidth="1"/>
    <col min="10517" max="10517" width="0.125" customWidth="1"/>
    <col min="10518" max="10518" width="0.625" customWidth="1"/>
    <col min="10519" max="10519" width="1.75" customWidth="1"/>
    <col min="10520" max="10521" width="1" customWidth="1"/>
    <col min="10522" max="10522" width="0.875" customWidth="1"/>
    <col min="10523" max="10523" width="1.25" customWidth="1"/>
    <col min="10524" max="10524" width="1.75" customWidth="1"/>
    <col min="10525" max="10525" width="0.875" customWidth="1"/>
    <col min="10526" max="10526" width="1.25" customWidth="1"/>
    <col min="10527" max="10527" width="0.875" customWidth="1"/>
    <col min="10528" max="10528" width="0.5" customWidth="1"/>
    <col min="10529" max="10529" width="0.625" customWidth="1"/>
    <col min="10530" max="10530" width="1.5" customWidth="1"/>
    <col min="10531" max="10531" width="0" hidden="1" customWidth="1"/>
    <col min="10532" max="10532" width="1" customWidth="1"/>
    <col min="10533" max="10534" width="0.875" customWidth="1"/>
    <col min="10535" max="10535" width="1.875" customWidth="1"/>
    <col min="10536" max="10537" width="0.75" customWidth="1"/>
    <col min="10538" max="10538" width="1.75" customWidth="1"/>
    <col min="10539" max="10539" width="1.875" customWidth="1"/>
    <col min="10540" max="10540" width="1" customWidth="1"/>
    <col min="10541" max="10542" width="0.75" customWidth="1"/>
    <col min="10543" max="10543" width="0.875" customWidth="1"/>
    <col min="10544" max="10544" width="1.25" customWidth="1"/>
    <col min="10545" max="10547" width="0" hidden="1" customWidth="1"/>
    <col min="10548" max="10549" width="1.25" customWidth="1"/>
    <col min="10550" max="10550" width="0.5" customWidth="1"/>
    <col min="10551" max="10552" width="0.375" customWidth="1"/>
    <col min="10553" max="10553" width="0.5" customWidth="1"/>
    <col min="10554" max="10555" width="1.375" customWidth="1"/>
    <col min="10556" max="10556" width="0.375" customWidth="1"/>
    <col min="10557" max="10557" width="1.25" customWidth="1"/>
    <col min="10558" max="10558" width="1" customWidth="1"/>
    <col min="10559" max="10559" width="0.75" customWidth="1"/>
    <col min="10560" max="10560" width="0.625" customWidth="1"/>
    <col min="10561" max="10561" width="0" hidden="1" customWidth="1"/>
    <col min="10562" max="10562" width="1.375" customWidth="1"/>
    <col min="10563" max="10564" width="0" hidden="1" customWidth="1"/>
    <col min="10565" max="10565" width="0.75" customWidth="1"/>
    <col min="10566" max="10566" width="0.5" customWidth="1"/>
    <col min="10567" max="10567" width="0.875" customWidth="1"/>
    <col min="10568" max="10568" width="0.5" customWidth="1"/>
    <col min="10569" max="10569" width="0.75" customWidth="1"/>
    <col min="10570" max="10571" width="0.625" customWidth="1"/>
    <col min="10572" max="10572" width="1.25" customWidth="1"/>
    <col min="10573" max="10574" width="0.875" customWidth="1"/>
    <col min="10575" max="10575" width="1.875" customWidth="1"/>
    <col min="10576" max="10577" width="1.75" customWidth="1"/>
    <col min="10578" max="10578" width="0.375" customWidth="1"/>
    <col min="10579" max="10579" width="0.75" customWidth="1"/>
    <col min="10580" max="10580" width="0.625" customWidth="1"/>
    <col min="10581" max="10581" width="0" hidden="1" customWidth="1"/>
    <col min="10582" max="10582" width="0.625" customWidth="1"/>
    <col min="10583" max="10583" width="0.5" customWidth="1"/>
    <col min="10584" max="10584" width="0.75" customWidth="1"/>
    <col min="10585" max="10585" width="0" hidden="1" customWidth="1"/>
    <col min="10586" max="10586" width="0.375" customWidth="1"/>
    <col min="10587" max="10587" width="0.625" customWidth="1"/>
    <col min="10588" max="10588" width="0" hidden="1" customWidth="1"/>
    <col min="10589" max="10589" width="0.875" customWidth="1"/>
    <col min="10590" max="10590" width="0.375" customWidth="1"/>
    <col min="10591" max="10591" width="2.125" customWidth="1"/>
    <col min="10592" max="10592" width="0.5" customWidth="1"/>
    <col min="10593" max="10752" width="8.75"/>
    <col min="10753" max="10753" width="0.25" customWidth="1"/>
    <col min="10754" max="10754" width="0.875" customWidth="1"/>
    <col min="10755" max="10755" width="1" customWidth="1"/>
    <col min="10756" max="10756" width="0" hidden="1" customWidth="1"/>
    <col min="10757" max="10757" width="1.375" customWidth="1"/>
    <col min="10758" max="10758" width="0.375" customWidth="1"/>
    <col min="10759" max="10759" width="1.375" customWidth="1"/>
    <col min="10760" max="10760" width="0.75" customWidth="1"/>
    <col min="10761" max="10762" width="1.25" customWidth="1"/>
    <col min="10763" max="10763" width="0.625" customWidth="1"/>
    <col min="10764" max="10764" width="0.75" customWidth="1"/>
    <col min="10765" max="10765" width="1" customWidth="1"/>
    <col min="10766" max="10766" width="0.25" customWidth="1"/>
    <col min="10767" max="10767" width="1" customWidth="1"/>
    <col min="10768" max="10768" width="0.75" customWidth="1"/>
    <col min="10769" max="10770" width="0.875" customWidth="1"/>
    <col min="10771" max="10772" width="0.75" customWidth="1"/>
    <col min="10773" max="10773" width="0.125" customWidth="1"/>
    <col min="10774" max="10774" width="0.625" customWidth="1"/>
    <col min="10775" max="10775" width="1.75" customWidth="1"/>
    <col min="10776" max="10777" width="1" customWidth="1"/>
    <col min="10778" max="10778" width="0.875" customWidth="1"/>
    <col min="10779" max="10779" width="1.25" customWidth="1"/>
    <col min="10780" max="10780" width="1.75" customWidth="1"/>
    <col min="10781" max="10781" width="0.875" customWidth="1"/>
    <col min="10782" max="10782" width="1.25" customWidth="1"/>
    <col min="10783" max="10783" width="0.875" customWidth="1"/>
    <col min="10784" max="10784" width="0.5" customWidth="1"/>
    <col min="10785" max="10785" width="0.625" customWidth="1"/>
    <col min="10786" max="10786" width="1.5" customWidth="1"/>
    <col min="10787" max="10787" width="0" hidden="1" customWidth="1"/>
    <col min="10788" max="10788" width="1" customWidth="1"/>
    <col min="10789" max="10790" width="0.875" customWidth="1"/>
    <col min="10791" max="10791" width="1.875" customWidth="1"/>
    <col min="10792" max="10793" width="0.75" customWidth="1"/>
    <col min="10794" max="10794" width="1.75" customWidth="1"/>
    <col min="10795" max="10795" width="1.875" customWidth="1"/>
    <col min="10796" max="10796" width="1" customWidth="1"/>
    <col min="10797" max="10798" width="0.75" customWidth="1"/>
    <col min="10799" max="10799" width="0.875" customWidth="1"/>
    <col min="10800" max="10800" width="1.25" customWidth="1"/>
    <col min="10801" max="10803" width="0" hidden="1" customWidth="1"/>
    <col min="10804" max="10805" width="1.25" customWidth="1"/>
    <col min="10806" max="10806" width="0.5" customWidth="1"/>
    <col min="10807" max="10808" width="0.375" customWidth="1"/>
    <col min="10809" max="10809" width="0.5" customWidth="1"/>
    <col min="10810" max="10811" width="1.375" customWidth="1"/>
    <col min="10812" max="10812" width="0.375" customWidth="1"/>
    <col min="10813" max="10813" width="1.25" customWidth="1"/>
    <col min="10814" max="10814" width="1" customWidth="1"/>
    <col min="10815" max="10815" width="0.75" customWidth="1"/>
    <col min="10816" max="10816" width="0.625" customWidth="1"/>
    <col min="10817" max="10817" width="0" hidden="1" customWidth="1"/>
    <col min="10818" max="10818" width="1.375" customWidth="1"/>
    <col min="10819" max="10820" width="0" hidden="1" customWidth="1"/>
    <col min="10821" max="10821" width="0.75" customWidth="1"/>
    <col min="10822" max="10822" width="0.5" customWidth="1"/>
    <col min="10823" max="10823" width="0.875" customWidth="1"/>
    <col min="10824" max="10824" width="0.5" customWidth="1"/>
    <col min="10825" max="10825" width="0.75" customWidth="1"/>
    <col min="10826" max="10827" width="0.625" customWidth="1"/>
    <col min="10828" max="10828" width="1.25" customWidth="1"/>
    <col min="10829" max="10830" width="0.875" customWidth="1"/>
    <col min="10831" max="10831" width="1.875" customWidth="1"/>
    <col min="10832" max="10833" width="1.75" customWidth="1"/>
    <col min="10834" max="10834" width="0.375" customWidth="1"/>
    <col min="10835" max="10835" width="0.75" customWidth="1"/>
    <col min="10836" max="10836" width="0.625" customWidth="1"/>
    <col min="10837" max="10837" width="0" hidden="1" customWidth="1"/>
    <col min="10838" max="10838" width="0.625" customWidth="1"/>
    <col min="10839" max="10839" width="0.5" customWidth="1"/>
    <col min="10840" max="10840" width="0.75" customWidth="1"/>
    <col min="10841" max="10841" width="0" hidden="1" customWidth="1"/>
    <col min="10842" max="10842" width="0.375" customWidth="1"/>
    <col min="10843" max="10843" width="0.625" customWidth="1"/>
    <col min="10844" max="10844" width="0" hidden="1" customWidth="1"/>
    <col min="10845" max="10845" width="0.875" customWidth="1"/>
    <col min="10846" max="10846" width="0.375" customWidth="1"/>
    <col min="10847" max="10847" width="2.125" customWidth="1"/>
    <col min="10848" max="10848" width="0.5" customWidth="1"/>
    <col min="10849" max="11008" width="8.75"/>
    <col min="11009" max="11009" width="0.25" customWidth="1"/>
    <col min="11010" max="11010" width="0.875" customWidth="1"/>
    <col min="11011" max="11011" width="1" customWidth="1"/>
    <col min="11012" max="11012" width="0" hidden="1" customWidth="1"/>
    <col min="11013" max="11013" width="1.375" customWidth="1"/>
    <col min="11014" max="11014" width="0.375" customWidth="1"/>
    <col min="11015" max="11015" width="1.375" customWidth="1"/>
    <col min="11016" max="11016" width="0.75" customWidth="1"/>
    <col min="11017" max="11018" width="1.25" customWidth="1"/>
    <col min="11019" max="11019" width="0.625" customWidth="1"/>
    <col min="11020" max="11020" width="0.75" customWidth="1"/>
    <col min="11021" max="11021" width="1" customWidth="1"/>
    <col min="11022" max="11022" width="0.25" customWidth="1"/>
    <col min="11023" max="11023" width="1" customWidth="1"/>
    <col min="11024" max="11024" width="0.75" customWidth="1"/>
    <col min="11025" max="11026" width="0.875" customWidth="1"/>
    <col min="11027" max="11028" width="0.75" customWidth="1"/>
    <col min="11029" max="11029" width="0.125" customWidth="1"/>
    <col min="11030" max="11030" width="0.625" customWidth="1"/>
    <col min="11031" max="11031" width="1.75" customWidth="1"/>
    <col min="11032" max="11033" width="1" customWidth="1"/>
    <col min="11034" max="11034" width="0.875" customWidth="1"/>
    <col min="11035" max="11035" width="1.25" customWidth="1"/>
    <col min="11036" max="11036" width="1.75" customWidth="1"/>
    <col min="11037" max="11037" width="0.875" customWidth="1"/>
    <col min="11038" max="11038" width="1.25" customWidth="1"/>
    <col min="11039" max="11039" width="0.875" customWidth="1"/>
    <col min="11040" max="11040" width="0.5" customWidth="1"/>
    <col min="11041" max="11041" width="0.625" customWidth="1"/>
    <col min="11042" max="11042" width="1.5" customWidth="1"/>
    <col min="11043" max="11043" width="0" hidden="1" customWidth="1"/>
    <col min="11044" max="11044" width="1" customWidth="1"/>
    <col min="11045" max="11046" width="0.875" customWidth="1"/>
    <col min="11047" max="11047" width="1.875" customWidth="1"/>
    <col min="11048" max="11049" width="0.75" customWidth="1"/>
    <col min="11050" max="11050" width="1.75" customWidth="1"/>
    <col min="11051" max="11051" width="1.875" customWidth="1"/>
    <col min="11052" max="11052" width="1" customWidth="1"/>
    <col min="11053" max="11054" width="0.75" customWidth="1"/>
    <col min="11055" max="11055" width="0.875" customWidth="1"/>
    <col min="11056" max="11056" width="1.25" customWidth="1"/>
    <col min="11057" max="11059" width="0" hidden="1" customWidth="1"/>
    <col min="11060" max="11061" width="1.25" customWidth="1"/>
    <col min="11062" max="11062" width="0.5" customWidth="1"/>
    <col min="11063" max="11064" width="0.375" customWidth="1"/>
    <col min="11065" max="11065" width="0.5" customWidth="1"/>
    <col min="11066" max="11067" width="1.375" customWidth="1"/>
    <col min="11068" max="11068" width="0.375" customWidth="1"/>
    <col min="11069" max="11069" width="1.25" customWidth="1"/>
    <col min="11070" max="11070" width="1" customWidth="1"/>
    <col min="11071" max="11071" width="0.75" customWidth="1"/>
    <col min="11072" max="11072" width="0.625" customWidth="1"/>
    <col min="11073" max="11073" width="0" hidden="1" customWidth="1"/>
    <col min="11074" max="11074" width="1.375" customWidth="1"/>
    <col min="11075" max="11076" width="0" hidden="1" customWidth="1"/>
    <col min="11077" max="11077" width="0.75" customWidth="1"/>
    <col min="11078" max="11078" width="0.5" customWidth="1"/>
    <col min="11079" max="11079" width="0.875" customWidth="1"/>
    <col min="11080" max="11080" width="0.5" customWidth="1"/>
    <col min="11081" max="11081" width="0.75" customWidth="1"/>
    <col min="11082" max="11083" width="0.625" customWidth="1"/>
    <col min="11084" max="11084" width="1.25" customWidth="1"/>
    <col min="11085" max="11086" width="0.875" customWidth="1"/>
    <col min="11087" max="11087" width="1.875" customWidth="1"/>
    <col min="11088" max="11089" width="1.75" customWidth="1"/>
    <col min="11090" max="11090" width="0.375" customWidth="1"/>
    <col min="11091" max="11091" width="0.75" customWidth="1"/>
    <col min="11092" max="11092" width="0.625" customWidth="1"/>
    <col min="11093" max="11093" width="0" hidden="1" customWidth="1"/>
    <col min="11094" max="11094" width="0.625" customWidth="1"/>
    <col min="11095" max="11095" width="0.5" customWidth="1"/>
    <col min="11096" max="11096" width="0.75" customWidth="1"/>
    <col min="11097" max="11097" width="0" hidden="1" customWidth="1"/>
    <col min="11098" max="11098" width="0.375" customWidth="1"/>
    <col min="11099" max="11099" width="0.625" customWidth="1"/>
    <col min="11100" max="11100" width="0" hidden="1" customWidth="1"/>
    <col min="11101" max="11101" width="0.875" customWidth="1"/>
    <col min="11102" max="11102" width="0.375" customWidth="1"/>
    <col min="11103" max="11103" width="2.125" customWidth="1"/>
    <col min="11104" max="11104" width="0.5" customWidth="1"/>
    <col min="11105" max="11264" width="8.75"/>
    <col min="11265" max="11265" width="0.25" customWidth="1"/>
    <col min="11266" max="11266" width="0.875" customWidth="1"/>
    <col min="11267" max="11267" width="1" customWidth="1"/>
    <col min="11268" max="11268" width="0" hidden="1" customWidth="1"/>
    <col min="11269" max="11269" width="1.375" customWidth="1"/>
    <col min="11270" max="11270" width="0.375" customWidth="1"/>
    <col min="11271" max="11271" width="1.375" customWidth="1"/>
    <col min="11272" max="11272" width="0.75" customWidth="1"/>
    <col min="11273" max="11274" width="1.25" customWidth="1"/>
    <col min="11275" max="11275" width="0.625" customWidth="1"/>
    <col min="11276" max="11276" width="0.75" customWidth="1"/>
    <col min="11277" max="11277" width="1" customWidth="1"/>
    <col min="11278" max="11278" width="0.25" customWidth="1"/>
    <col min="11279" max="11279" width="1" customWidth="1"/>
    <col min="11280" max="11280" width="0.75" customWidth="1"/>
    <col min="11281" max="11282" width="0.875" customWidth="1"/>
    <col min="11283" max="11284" width="0.75" customWidth="1"/>
    <col min="11285" max="11285" width="0.125" customWidth="1"/>
    <col min="11286" max="11286" width="0.625" customWidth="1"/>
    <col min="11287" max="11287" width="1.75" customWidth="1"/>
    <col min="11288" max="11289" width="1" customWidth="1"/>
    <col min="11290" max="11290" width="0.875" customWidth="1"/>
    <col min="11291" max="11291" width="1.25" customWidth="1"/>
    <col min="11292" max="11292" width="1.75" customWidth="1"/>
    <col min="11293" max="11293" width="0.875" customWidth="1"/>
    <col min="11294" max="11294" width="1.25" customWidth="1"/>
    <col min="11295" max="11295" width="0.875" customWidth="1"/>
    <col min="11296" max="11296" width="0.5" customWidth="1"/>
    <col min="11297" max="11297" width="0.625" customWidth="1"/>
    <col min="11298" max="11298" width="1.5" customWidth="1"/>
    <col min="11299" max="11299" width="0" hidden="1" customWidth="1"/>
    <col min="11300" max="11300" width="1" customWidth="1"/>
    <col min="11301" max="11302" width="0.875" customWidth="1"/>
    <col min="11303" max="11303" width="1.875" customWidth="1"/>
    <col min="11304" max="11305" width="0.75" customWidth="1"/>
    <col min="11306" max="11306" width="1.75" customWidth="1"/>
    <col min="11307" max="11307" width="1.875" customWidth="1"/>
    <col min="11308" max="11308" width="1" customWidth="1"/>
    <col min="11309" max="11310" width="0.75" customWidth="1"/>
    <col min="11311" max="11311" width="0.875" customWidth="1"/>
    <col min="11312" max="11312" width="1.25" customWidth="1"/>
    <col min="11313" max="11315" width="0" hidden="1" customWidth="1"/>
    <col min="11316" max="11317" width="1.25" customWidth="1"/>
    <col min="11318" max="11318" width="0.5" customWidth="1"/>
    <col min="11319" max="11320" width="0.375" customWidth="1"/>
    <col min="11321" max="11321" width="0.5" customWidth="1"/>
    <col min="11322" max="11323" width="1.375" customWidth="1"/>
    <col min="11324" max="11324" width="0.375" customWidth="1"/>
    <col min="11325" max="11325" width="1.25" customWidth="1"/>
    <col min="11326" max="11326" width="1" customWidth="1"/>
    <col min="11327" max="11327" width="0.75" customWidth="1"/>
    <col min="11328" max="11328" width="0.625" customWidth="1"/>
    <col min="11329" max="11329" width="0" hidden="1" customWidth="1"/>
    <col min="11330" max="11330" width="1.375" customWidth="1"/>
    <col min="11331" max="11332" width="0" hidden="1" customWidth="1"/>
    <col min="11333" max="11333" width="0.75" customWidth="1"/>
    <col min="11334" max="11334" width="0.5" customWidth="1"/>
    <col min="11335" max="11335" width="0.875" customWidth="1"/>
    <col min="11336" max="11336" width="0.5" customWidth="1"/>
    <col min="11337" max="11337" width="0.75" customWidth="1"/>
    <col min="11338" max="11339" width="0.625" customWidth="1"/>
    <col min="11340" max="11340" width="1.25" customWidth="1"/>
    <col min="11341" max="11342" width="0.875" customWidth="1"/>
    <col min="11343" max="11343" width="1.875" customWidth="1"/>
    <col min="11344" max="11345" width="1.75" customWidth="1"/>
    <col min="11346" max="11346" width="0.375" customWidth="1"/>
    <col min="11347" max="11347" width="0.75" customWidth="1"/>
    <col min="11348" max="11348" width="0.625" customWidth="1"/>
    <col min="11349" max="11349" width="0" hidden="1" customWidth="1"/>
    <col min="11350" max="11350" width="0.625" customWidth="1"/>
    <col min="11351" max="11351" width="0.5" customWidth="1"/>
    <col min="11352" max="11352" width="0.75" customWidth="1"/>
    <col min="11353" max="11353" width="0" hidden="1" customWidth="1"/>
    <col min="11354" max="11354" width="0.375" customWidth="1"/>
    <col min="11355" max="11355" width="0.625" customWidth="1"/>
    <col min="11356" max="11356" width="0" hidden="1" customWidth="1"/>
    <col min="11357" max="11357" width="0.875" customWidth="1"/>
    <col min="11358" max="11358" width="0.375" customWidth="1"/>
    <col min="11359" max="11359" width="2.125" customWidth="1"/>
    <col min="11360" max="11360" width="0.5" customWidth="1"/>
    <col min="11361" max="11520" width="8.75"/>
    <col min="11521" max="11521" width="0.25" customWidth="1"/>
    <col min="11522" max="11522" width="0.875" customWidth="1"/>
    <col min="11523" max="11523" width="1" customWidth="1"/>
    <col min="11524" max="11524" width="0" hidden="1" customWidth="1"/>
    <col min="11525" max="11525" width="1.375" customWidth="1"/>
    <col min="11526" max="11526" width="0.375" customWidth="1"/>
    <col min="11527" max="11527" width="1.375" customWidth="1"/>
    <col min="11528" max="11528" width="0.75" customWidth="1"/>
    <col min="11529" max="11530" width="1.25" customWidth="1"/>
    <col min="11531" max="11531" width="0.625" customWidth="1"/>
    <col min="11532" max="11532" width="0.75" customWidth="1"/>
    <col min="11533" max="11533" width="1" customWidth="1"/>
    <col min="11534" max="11534" width="0.25" customWidth="1"/>
    <col min="11535" max="11535" width="1" customWidth="1"/>
    <col min="11536" max="11536" width="0.75" customWidth="1"/>
    <col min="11537" max="11538" width="0.875" customWidth="1"/>
    <col min="11539" max="11540" width="0.75" customWidth="1"/>
    <col min="11541" max="11541" width="0.125" customWidth="1"/>
    <col min="11542" max="11542" width="0.625" customWidth="1"/>
    <col min="11543" max="11543" width="1.75" customWidth="1"/>
    <col min="11544" max="11545" width="1" customWidth="1"/>
    <col min="11546" max="11546" width="0.875" customWidth="1"/>
    <col min="11547" max="11547" width="1.25" customWidth="1"/>
    <col min="11548" max="11548" width="1.75" customWidth="1"/>
    <col min="11549" max="11549" width="0.875" customWidth="1"/>
    <col min="11550" max="11550" width="1.25" customWidth="1"/>
    <col min="11551" max="11551" width="0.875" customWidth="1"/>
    <col min="11552" max="11552" width="0.5" customWidth="1"/>
    <col min="11553" max="11553" width="0.625" customWidth="1"/>
    <col min="11554" max="11554" width="1.5" customWidth="1"/>
    <col min="11555" max="11555" width="0" hidden="1" customWidth="1"/>
    <col min="11556" max="11556" width="1" customWidth="1"/>
    <col min="11557" max="11558" width="0.875" customWidth="1"/>
    <col min="11559" max="11559" width="1.875" customWidth="1"/>
    <col min="11560" max="11561" width="0.75" customWidth="1"/>
    <col min="11562" max="11562" width="1.75" customWidth="1"/>
    <col min="11563" max="11563" width="1.875" customWidth="1"/>
    <col min="11564" max="11564" width="1" customWidth="1"/>
    <col min="11565" max="11566" width="0.75" customWidth="1"/>
    <col min="11567" max="11567" width="0.875" customWidth="1"/>
    <col min="11568" max="11568" width="1.25" customWidth="1"/>
    <col min="11569" max="11571" width="0" hidden="1" customWidth="1"/>
    <col min="11572" max="11573" width="1.25" customWidth="1"/>
    <col min="11574" max="11574" width="0.5" customWidth="1"/>
    <col min="11575" max="11576" width="0.375" customWidth="1"/>
    <col min="11577" max="11577" width="0.5" customWidth="1"/>
    <col min="11578" max="11579" width="1.375" customWidth="1"/>
    <col min="11580" max="11580" width="0.375" customWidth="1"/>
    <col min="11581" max="11581" width="1.25" customWidth="1"/>
    <col min="11582" max="11582" width="1" customWidth="1"/>
    <col min="11583" max="11583" width="0.75" customWidth="1"/>
    <col min="11584" max="11584" width="0.625" customWidth="1"/>
    <col min="11585" max="11585" width="0" hidden="1" customWidth="1"/>
    <col min="11586" max="11586" width="1.375" customWidth="1"/>
    <col min="11587" max="11588" width="0" hidden="1" customWidth="1"/>
    <col min="11589" max="11589" width="0.75" customWidth="1"/>
    <col min="11590" max="11590" width="0.5" customWidth="1"/>
    <col min="11591" max="11591" width="0.875" customWidth="1"/>
    <col min="11592" max="11592" width="0.5" customWidth="1"/>
    <col min="11593" max="11593" width="0.75" customWidth="1"/>
    <col min="11594" max="11595" width="0.625" customWidth="1"/>
    <col min="11596" max="11596" width="1.25" customWidth="1"/>
    <col min="11597" max="11598" width="0.875" customWidth="1"/>
    <col min="11599" max="11599" width="1.875" customWidth="1"/>
    <col min="11600" max="11601" width="1.75" customWidth="1"/>
    <col min="11602" max="11602" width="0.375" customWidth="1"/>
    <col min="11603" max="11603" width="0.75" customWidth="1"/>
    <col min="11604" max="11604" width="0.625" customWidth="1"/>
    <col min="11605" max="11605" width="0" hidden="1" customWidth="1"/>
    <col min="11606" max="11606" width="0.625" customWidth="1"/>
    <col min="11607" max="11607" width="0.5" customWidth="1"/>
    <col min="11608" max="11608" width="0.75" customWidth="1"/>
    <col min="11609" max="11609" width="0" hidden="1" customWidth="1"/>
    <col min="11610" max="11610" width="0.375" customWidth="1"/>
    <col min="11611" max="11611" width="0.625" customWidth="1"/>
    <col min="11612" max="11612" width="0" hidden="1" customWidth="1"/>
    <col min="11613" max="11613" width="0.875" customWidth="1"/>
    <col min="11614" max="11614" width="0.375" customWidth="1"/>
    <col min="11615" max="11615" width="2.125" customWidth="1"/>
    <col min="11616" max="11616" width="0.5" customWidth="1"/>
    <col min="11617" max="11776" width="8.75"/>
    <col min="11777" max="11777" width="0.25" customWidth="1"/>
    <col min="11778" max="11778" width="0.875" customWidth="1"/>
    <col min="11779" max="11779" width="1" customWidth="1"/>
    <col min="11780" max="11780" width="0" hidden="1" customWidth="1"/>
    <col min="11781" max="11781" width="1.375" customWidth="1"/>
    <col min="11782" max="11782" width="0.375" customWidth="1"/>
    <col min="11783" max="11783" width="1.375" customWidth="1"/>
    <col min="11784" max="11784" width="0.75" customWidth="1"/>
    <col min="11785" max="11786" width="1.25" customWidth="1"/>
    <col min="11787" max="11787" width="0.625" customWidth="1"/>
    <col min="11788" max="11788" width="0.75" customWidth="1"/>
    <col min="11789" max="11789" width="1" customWidth="1"/>
    <col min="11790" max="11790" width="0.25" customWidth="1"/>
    <col min="11791" max="11791" width="1" customWidth="1"/>
    <col min="11792" max="11792" width="0.75" customWidth="1"/>
    <col min="11793" max="11794" width="0.875" customWidth="1"/>
    <col min="11795" max="11796" width="0.75" customWidth="1"/>
    <col min="11797" max="11797" width="0.125" customWidth="1"/>
    <col min="11798" max="11798" width="0.625" customWidth="1"/>
    <col min="11799" max="11799" width="1.75" customWidth="1"/>
    <col min="11800" max="11801" width="1" customWidth="1"/>
    <col min="11802" max="11802" width="0.875" customWidth="1"/>
    <col min="11803" max="11803" width="1.25" customWidth="1"/>
    <col min="11804" max="11804" width="1.75" customWidth="1"/>
    <col min="11805" max="11805" width="0.875" customWidth="1"/>
    <col min="11806" max="11806" width="1.25" customWidth="1"/>
    <col min="11807" max="11807" width="0.875" customWidth="1"/>
    <col min="11808" max="11808" width="0.5" customWidth="1"/>
    <col min="11809" max="11809" width="0.625" customWidth="1"/>
    <col min="11810" max="11810" width="1.5" customWidth="1"/>
    <col min="11811" max="11811" width="0" hidden="1" customWidth="1"/>
    <col min="11812" max="11812" width="1" customWidth="1"/>
    <col min="11813" max="11814" width="0.875" customWidth="1"/>
    <col min="11815" max="11815" width="1.875" customWidth="1"/>
    <col min="11816" max="11817" width="0.75" customWidth="1"/>
    <col min="11818" max="11818" width="1.75" customWidth="1"/>
    <col min="11819" max="11819" width="1.875" customWidth="1"/>
    <col min="11820" max="11820" width="1" customWidth="1"/>
    <col min="11821" max="11822" width="0.75" customWidth="1"/>
    <col min="11823" max="11823" width="0.875" customWidth="1"/>
    <col min="11824" max="11824" width="1.25" customWidth="1"/>
    <col min="11825" max="11827" width="0" hidden="1" customWidth="1"/>
    <col min="11828" max="11829" width="1.25" customWidth="1"/>
    <col min="11830" max="11830" width="0.5" customWidth="1"/>
    <col min="11831" max="11832" width="0.375" customWidth="1"/>
    <col min="11833" max="11833" width="0.5" customWidth="1"/>
    <col min="11834" max="11835" width="1.375" customWidth="1"/>
    <col min="11836" max="11836" width="0.375" customWidth="1"/>
    <col min="11837" max="11837" width="1.25" customWidth="1"/>
    <col min="11838" max="11838" width="1" customWidth="1"/>
    <col min="11839" max="11839" width="0.75" customWidth="1"/>
    <col min="11840" max="11840" width="0.625" customWidth="1"/>
    <col min="11841" max="11841" width="0" hidden="1" customWidth="1"/>
    <col min="11842" max="11842" width="1.375" customWidth="1"/>
    <col min="11843" max="11844" width="0" hidden="1" customWidth="1"/>
    <col min="11845" max="11845" width="0.75" customWidth="1"/>
    <col min="11846" max="11846" width="0.5" customWidth="1"/>
    <col min="11847" max="11847" width="0.875" customWidth="1"/>
    <col min="11848" max="11848" width="0.5" customWidth="1"/>
    <col min="11849" max="11849" width="0.75" customWidth="1"/>
    <col min="11850" max="11851" width="0.625" customWidth="1"/>
    <col min="11852" max="11852" width="1.25" customWidth="1"/>
    <col min="11853" max="11854" width="0.875" customWidth="1"/>
    <col min="11855" max="11855" width="1.875" customWidth="1"/>
    <col min="11856" max="11857" width="1.75" customWidth="1"/>
    <col min="11858" max="11858" width="0.375" customWidth="1"/>
    <col min="11859" max="11859" width="0.75" customWidth="1"/>
    <col min="11860" max="11860" width="0.625" customWidth="1"/>
    <col min="11861" max="11861" width="0" hidden="1" customWidth="1"/>
    <col min="11862" max="11862" width="0.625" customWidth="1"/>
    <col min="11863" max="11863" width="0.5" customWidth="1"/>
    <col min="11864" max="11864" width="0.75" customWidth="1"/>
    <col min="11865" max="11865" width="0" hidden="1" customWidth="1"/>
    <col min="11866" max="11866" width="0.375" customWidth="1"/>
    <col min="11867" max="11867" width="0.625" customWidth="1"/>
    <col min="11868" max="11868" width="0" hidden="1" customWidth="1"/>
    <col min="11869" max="11869" width="0.875" customWidth="1"/>
    <col min="11870" max="11870" width="0.375" customWidth="1"/>
    <col min="11871" max="11871" width="2.125" customWidth="1"/>
    <col min="11872" max="11872" width="0.5" customWidth="1"/>
    <col min="11873" max="12032" width="8.75"/>
    <col min="12033" max="12033" width="0.25" customWidth="1"/>
    <col min="12034" max="12034" width="0.875" customWidth="1"/>
    <col min="12035" max="12035" width="1" customWidth="1"/>
    <col min="12036" max="12036" width="0" hidden="1" customWidth="1"/>
    <col min="12037" max="12037" width="1.375" customWidth="1"/>
    <col min="12038" max="12038" width="0.375" customWidth="1"/>
    <col min="12039" max="12039" width="1.375" customWidth="1"/>
    <col min="12040" max="12040" width="0.75" customWidth="1"/>
    <col min="12041" max="12042" width="1.25" customWidth="1"/>
    <col min="12043" max="12043" width="0.625" customWidth="1"/>
    <col min="12044" max="12044" width="0.75" customWidth="1"/>
    <col min="12045" max="12045" width="1" customWidth="1"/>
    <col min="12046" max="12046" width="0.25" customWidth="1"/>
    <col min="12047" max="12047" width="1" customWidth="1"/>
    <col min="12048" max="12048" width="0.75" customWidth="1"/>
    <col min="12049" max="12050" width="0.875" customWidth="1"/>
    <col min="12051" max="12052" width="0.75" customWidth="1"/>
    <col min="12053" max="12053" width="0.125" customWidth="1"/>
    <col min="12054" max="12054" width="0.625" customWidth="1"/>
    <col min="12055" max="12055" width="1.75" customWidth="1"/>
    <col min="12056" max="12057" width="1" customWidth="1"/>
    <col min="12058" max="12058" width="0.875" customWidth="1"/>
    <col min="12059" max="12059" width="1.25" customWidth="1"/>
    <col min="12060" max="12060" width="1.75" customWidth="1"/>
    <col min="12061" max="12061" width="0.875" customWidth="1"/>
    <col min="12062" max="12062" width="1.25" customWidth="1"/>
    <col min="12063" max="12063" width="0.875" customWidth="1"/>
    <col min="12064" max="12064" width="0.5" customWidth="1"/>
    <col min="12065" max="12065" width="0.625" customWidth="1"/>
    <col min="12066" max="12066" width="1.5" customWidth="1"/>
    <col min="12067" max="12067" width="0" hidden="1" customWidth="1"/>
    <col min="12068" max="12068" width="1" customWidth="1"/>
    <col min="12069" max="12070" width="0.875" customWidth="1"/>
    <col min="12071" max="12071" width="1.875" customWidth="1"/>
    <col min="12072" max="12073" width="0.75" customWidth="1"/>
    <col min="12074" max="12074" width="1.75" customWidth="1"/>
    <col min="12075" max="12075" width="1.875" customWidth="1"/>
    <col min="12076" max="12076" width="1" customWidth="1"/>
    <col min="12077" max="12078" width="0.75" customWidth="1"/>
    <col min="12079" max="12079" width="0.875" customWidth="1"/>
    <col min="12080" max="12080" width="1.25" customWidth="1"/>
    <col min="12081" max="12083" width="0" hidden="1" customWidth="1"/>
    <col min="12084" max="12085" width="1.25" customWidth="1"/>
    <col min="12086" max="12086" width="0.5" customWidth="1"/>
    <col min="12087" max="12088" width="0.375" customWidth="1"/>
    <col min="12089" max="12089" width="0.5" customWidth="1"/>
    <col min="12090" max="12091" width="1.375" customWidth="1"/>
    <col min="12092" max="12092" width="0.375" customWidth="1"/>
    <col min="12093" max="12093" width="1.25" customWidth="1"/>
    <col min="12094" max="12094" width="1" customWidth="1"/>
    <col min="12095" max="12095" width="0.75" customWidth="1"/>
    <col min="12096" max="12096" width="0.625" customWidth="1"/>
    <col min="12097" max="12097" width="0" hidden="1" customWidth="1"/>
    <col min="12098" max="12098" width="1.375" customWidth="1"/>
    <col min="12099" max="12100" width="0" hidden="1" customWidth="1"/>
    <col min="12101" max="12101" width="0.75" customWidth="1"/>
    <col min="12102" max="12102" width="0.5" customWidth="1"/>
    <col min="12103" max="12103" width="0.875" customWidth="1"/>
    <col min="12104" max="12104" width="0.5" customWidth="1"/>
    <col min="12105" max="12105" width="0.75" customWidth="1"/>
    <col min="12106" max="12107" width="0.625" customWidth="1"/>
    <col min="12108" max="12108" width="1.25" customWidth="1"/>
    <col min="12109" max="12110" width="0.875" customWidth="1"/>
    <col min="12111" max="12111" width="1.875" customWidth="1"/>
    <col min="12112" max="12113" width="1.75" customWidth="1"/>
    <col min="12114" max="12114" width="0.375" customWidth="1"/>
    <col min="12115" max="12115" width="0.75" customWidth="1"/>
    <col min="12116" max="12116" width="0.625" customWidth="1"/>
    <col min="12117" max="12117" width="0" hidden="1" customWidth="1"/>
    <col min="12118" max="12118" width="0.625" customWidth="1"/>
    <col min="12119" max="12119" width="0.5" customWidth="1"/>
    <col min="12120" max="12120" width="0.75" customWidth="1"/>
    <col min="12121" max="12121" width="0" hidden="1" customWidth="1"/>
    <col min="12122" max="12122" width="0.375" customWidth="1"/>
    <col min="12123" max="12123" width="0.625" customWidth="1"/>
    <col min="12124" max="12124" width="0" hidden="1" customWidth="1"/>
    <col min="12125" max="12125" width="0.875" customWidth="1"/>
    <col min="12126" max="12126" width="0.375" customWidth="1"/>
    <col min="12127" max="12127" width="2.125" customWidth="1"/>
    <col min="12128" max="12128" width="0.5" customWidth="1"/>
    <col min="12129" max="12288" width="8.75"/>
    <col min="12289" max="12289" width="0.25" customWidth="1"/>
    <col min="12290" max="12290" width="0.875" customWidth="1"/>
    <col min="12291" max="12291" width="1" customWidth="1"/>
    <col min="12292" max="12292" width="0" hidden="1" customWidth="1"/>
    <col min="12293" max="12293" width="1.375" customWidth="1"/>
    <col min="12294" max="12294" width="0.375" customWidth="1"/>
    <col min="12295" max="12295" width="1.375" customWidth="1"/>
    <col min="12296" max="12296" width="0.75" customWidth="1"/>
    <col min="12297" max="12298" width="1.25" customWidth="1"/>
    <col min="12299" max="12299" width="0.625" customWidth="1"/>
    <col min="12300" max="12300" width="0.75" customWidth="1"/>
    <col min="12301" max="12301" width="1" customWidth="1"/>
    <col min="12302" max="12302" width="0.25" customWidth="1"/>
    <col min="12303" max="12303" width="1" customWidth="1"/>
    <col min="12304" max="12304" width="0.75" customWidth="1"/>
    <col min="12305" max="12306" width="0.875" customWidth="1"/>
    <col min="12307" max="12308" width="0.75" customWidth="1"/>
    <col min="12309" max="12309" width="0.125" customWidth="1"/>
    <col min="12310" max="12310" width="0.625" customWidth="1"/>
    <col min="12311" max="12311" width="1.75" customWidth="1"/>
    <col min="12312" max="12313" width="1" customWidth="1"/>
    <col min="12314" max="12314" width="0.875" customWidth="1"/>
    <col min="12315" max="12315" width="1.25" customWidth="1"/>
    <col min="12316" max="12316" width="1.75" customWidth="1"/>
    <col min="12317" max="12317" width="0.875" customWidth="1"/>
    <col min="12318" max="12318" width="1.25" customWidth="1"/>
    <col min="12319" max="12319" width="0.875" customWidth="1"/>
    <col min="12320" max="12320" width="0.5" customWidth="1"/>
    <col min="12321" max="12321" width="0.625" customWidth="1"/>
    <col min="12322" max="12322" width="1.5" customWidth="1"/>
    <col min="12323" max="12323" width="0" hidden="1" customWidth="1"/>
    <col min="12324" max="12324" width="1" customWidth="1"/>
    <col min="12325" max="12326" width="0.875" customWidth="1"/>
    <col min="12327" max="12327" width="1.875" customWidth="1"/>
    <col min="12328" max="12329" width="0.75" customWidth="1"/>
    <col min="12330" max="12330" width="1.75" customWidth="1"/>
    <col min="12331" max="12331" width="1.875" customWidth="1"/>
    <col min="12332" max="12332" width="1" customWidth="1"/>
    <col min="12333" max="12334" width="0.75" customWidth="1"/>
    <col min="12335" max="12335" width="0.875" customWidth="1"/>
    <col min="12336" max="12336" width="1.25" customWidth="1"/>
    <col min="12337" max="12339" width="0" hidden="1" customWidth="1"/>
    <col min="12340" max="12341" width="1.25" customWidth="1"/>
    <col min="12342" max="12342" width="0.5" customWidth="1"/>
    <col min="12343" max="12344" width="0.375" customWidth="1"/>
    <col min="12345" max="12345" width="0.5" customWidth="1"/>
    <col min="12346" max="12347" width="1.375" customWidth="1"/>
    <col min="12348" max="12348" width="0.375" customWidth="1"/>
    <col min="12349" max="12349" width="1.25" customWidth="1"/>
    <col min="12350" max="12350" width="1" customWidth="1"/>
    <col min="12351" max="12351" width="0.75" customWidth="1"/>
    <col min="12352" max="12352" width="0.625" customWidth="1"/>
    <col min="12353" max="12353" width="0" hidden="1" customWidth="1"/>
    <col min="12354" max="12354" width="1.375" customWidth="1"/>
    <col min="12355" max="12356" width="0" hidden="1" customWidth="1"/>
    <col min="12357" max="12357" width="0.75" customWidth="1"/>
    <col min="12358" max="12358" width="0.5" customWidth="1"/>
    <col min="12359" max="12359" width="0.875" customWidth="1"/>
    <col min="12360" max="12360" width="0.5" customWidth="1"/>
    <col min="12361" max="12361" width="0.75" customWidth="1"/>
    <col min="12362" max="12363" width="0.625" customWidth="1"/>
    <col min="12364" max="12364" width="1.25" customWidth="1"/>
    <col min="12365" max="12366" width="0.875" customWidth="1"/>
    <col min="12367" max="12367" width="1.875" customWidth="1"/>
    <col min="12368" max="12369" width="1.75" customWidth="1"/>
    <col min="12370" max="12370" width="0.375" customWidth="1"/>
    <col min="12371" max="12371" width="0.75" customWidth="1"/>
    <col min="12372" max="12372" width="0.625" customWidth="1"/>
    <col min="12373" max="12373" width="0" hidden="1" customWidth="1"/>
    <col min="12374" max="12374" width="0.625" customWidth="1"/>
    <col min="12375" max="12375" width="0.5" customWidth="1"/>
    <col min="12376" max="12376" width="0.75" customWidth="1"/>
    <col min="12377" max="12377" width="0" hidden="1" customWidth="1"/>
    <col min="12378" max="12378" width="0.375" customWidth="1"/>
    <col min="12379" max="12379" width="0.625" customWidth="1"/>
    <col min="12380" max="12380" width="0" hidden="1" customWidth="1"/>
    <col min="12381" max="12381" width="0.875" customWidth="1"/>
    <col min="12382" max="12382" width="0.375" customWidth="1"/>
    <col min="12383" max="12383" width="2.125" customWidth="1"/>
    <col min="12384" max="12384" width="0.5" customWidth="1"/>
    <col min="12385" max="12544" width="8.75"/>
    <col min="12545" max="12545" width="0.25" customWidth="1"/>
    <col min="12546" max="12546" width="0.875" customWidth="1"/>
    <col min="12547" max="12547" width="1" customWidth="1"/>
    <col min="12548" max="12548" width="0" hidden="1" customWidth="1"/>
    <col min="12549" max="12549" width="1.375" customWidth="1"/>
    <col min="12550" max="12550" width="0.375" customWidth="1"/>
    <col min="12551" max="12551" width="1.375" customWidth="1"/>
    <col min="12552" max="12552" width="0.75" customWidth="1"/>
    <col min="12553" max="12554" width="1.25" customWidth="1"/>
    <col min="12555" max="12555" width="0.625" customWidth="1"/>
    <col min="12556" max="12556" width="0.75" customWidth="1"/>
    <col min="12557" max="12557" width="1" customWidth="1"/>
    <col min="12558" max="12558" width="0.25" customWidth="1"/>
    <col min="12559" max="12559" width="1" customWidth="1"/>
    <col min="12560" max="12560" width="0.75" customWidth="1"/>
    <col min="12561" max="12562" width="0.875" customWidth="1"/>
    <col min="12563" max="12564" width="0.75" customWidth="1"/>
    <col min="12565" max="12565" width="0.125" customWidth="1"/>
    <col min="12566" max="12566" width="0.625" customWidth="1"/>
    <col min="12567" max="12567" width="1.75" customWidth="1"/>
    <col min="12568" max="12569" width="1" customWidth="1"/>
    <col min="12570" max="12570" width="0.875" customWidth="1"/>
    <col min="12571" max="12571" width="1.25" customWidth="1"/>
    <col min="12572" max="12572" width="1.75" customWidth="1"/>
    <col min="12573" max="12573" width="0.875" customWidth="1"/>
    <col min="12574" max="12574" width="1.25" customWidth="1"/>
    <col min="12575" max="12575" width="0.875" customWidth="1"/>
    <col min="12576" max="12576" width="0.5" customWidth="1"/>
    <col min="12577" max="12577" width="0.625" customWidth="1"/>
    <col min="12578" max="12578" width="1.5" customWidth="1"/>
    <col min="12579" max="12579" width="0" hidden="1" customWidth="1"/>
    <col min="12580" max="12580" width="1" customWidth="1"/>
    <col min="12581" max="12582" width="0.875" customWidth="1"/>
    <col min="12583" max="12583" width="1.875" customWidth="1"/>
    <col min="12584" max="12585" width="0.75" customWidth="1"/>
    <col min="12586" max="12586" width="1.75" customWidth="1"/>
    <col min="12587" max="12587" width="1.875" customWidth="1"/>
    <col min="12588" max="12588" width="1" customWidth="1"/>
    <col min="12589" max="12590" width="0.75" customWidth="1"/>
    <col min="12591" max="12591" width="0.875" customWidth="1"/>
    <col min="12592" max="12592" width="1.25" customWidth="1"/>
    <col min="12593" max="12595" width="0" hidden="1" customWidth="1"/>
    <col min="12596" max="12597" width="1.25" customWidth="1"/>
    <col min="12598" max="12598" width="0.5" customWidth="1"/>
    <col min="12599" max="12600" width="0.375" customWidth="1"/>
    <col min="12601" max="12601" width="0.5" customWidth="1"/>
    <col min="12602" max="12603" width="1.375" customWidth="1"/>
    <col min="12604" max="12604" width="0.375" customWidth="1"/>
    <col min="12605" max="12605" width="1.25" customWidth="1"/>
    <col min="12606" max="12606" width="1" customWidth="1"/>
    <col min="12607" max="12607" width="0.75" customWidth="1"/>
    <col min="12608" max="12608" width="0.625" customWidth="1"/>
    <col min="12609" max="12609" width="0" hidden="1" customWidth="1"/>
    <col min="12610" max="12610" width="1.375" customWidth="1"/>
    <col min="12611" max="12612" width="0" hidden="1" customWidth="1"/>
    <col min="12613" max="12613" width="0.75" customWidth="1"/>
    <col min="12614" max="12614" width="0.5" customWidth="1"/>
    <col min="12615" max="12615" width="0.875" customWidth="1"/>
    <col min="12616" max="12616" width="0.5" customWidth="1"/>
    <col min="12617" max="12617" width="0.75" customWidth="1"/>
    <col min="12618" max="12619" width="0.625" customWidth="1"/>
    <col min="12620" max="12620" width="1.25" customWidth="1"/>
    <col min="12621" max="12622" width="0.875" customWidth="1"/>
    <col min="12623" max="12623" width="1.875" customWidth="1"/>
    <col min="12624" max="12625" width="1.75" customWidth="1"/>
    <col min="12626" max="12626" width="0.375" customWidth="1"/>
    <col min="12627" max="12627" width="0.75" customWidth="1"/>
    <col min="12628" max="12628" width="0.625" customWidth="1"/>
    <col min="12629" max="12629" width="0" hidden="1" customWidth="1"/>
    <col min="12630" max="12630" width="0.625" customWidth="1"/>
    <col min="12631" max="12631" width="0.5" customWidth="1"/>
    <col min="12632" max="12632" width="0.75" customWidth="1"/>
    <col min="12633" max="12633" width="0" hidden="1" customWidth="1"/>
    <col min="12634" max="12634" width="0.375" customWidth="1"/>
    <col min="12635" max="12635" width="0.625" customWidth="1"/>
    <col min="12636" max="12636" width="0" hidden="1" customWidth="1"/>
    <col min="12637" max="12637" width="0.875" customWidth="1"/>
    <col min="12638" max="12638" width="0.375" customWidth="1"/>
    <col min="12639" max="12639" width="2.125" customWidth="1"/>
    <col min="12640" max="12640" width="0.5" customWidth="1"/>
    <col min="12641" max="12800" width="8.75"/>
    <col min="12801" max="12801" width="0.25" customWidth="1"/>
    <col min="12802" max="12802" width="0.875" customWidth="1"/>
    <col min="12803" max="12803" width="1" customWidth="1"/>
    <col min="12804" max="12804" width="0" hidden="1" customWidth="1"/>
    <col min="12805" max="12805" width="1.375" customWidth="1"/>
    <col min="12806" max="12806" width="0.375" customWidth="1"/>
    <col min="12807" max="12807" width="1.375" customWidth="1"/>
    <col min="12808" max="12808" width="0.75" customWidth="1"/>
    <col min="12809" max="12810" width="1.25" customWidth="1"/>
    <col min="12811" max="12811" width="0.625" customWidth="1"/>
    <col min="12812" max="12812" width="0.75" customWidth="1"/>
    <col min="12813" max="12813" width="1" customWidth="1"/>
    <col min="12814" max="12814" width="0.25" customWidth="1"/>
    <col min="12815" max="12815" width="1" customWidth="1"/>
    <col min="12816" max="12816" width="0.75" customWidth="1"/>
    <col min="12817" max="12818" width="0.875" customWidth="1"/>
    <col min="12819" max="12820" width="0.75" customWidth="1"/>
    <col min="12821" max="12821" width="0.125" customWidth="1"/>
    <col min="12822" max="12822" width="0.625" customWidth="1"/>
    <col min="12823" max="12823" width="1.75" customWidth="1"/>
    <col min="12824" max="12825" width="1" customWidth="1"/>
    <col min="12826" max="12826" width="0.875" customWidth="1"/>
    <col min="12827" max="12827" width="1.25" customWidth="1"/>
    <col min="12828" max="12828" width="1.75" customWidth="1"/>
    <col min="12829" max="12829" width="0.875" customWidth="1"/>
    <col min="12830" max="12830" width="1.25" customWidth="1"/>
    <col min="12831" max="12831" width="0.875" customWidth="1"/>
    <col min="12832" max="12832" width="0.5" customWidth="1"/>
    <col min="12833" max="12833" width="0.625" customWidth="1"/>
    <col min="12834" max="12834" width="1.5" customWidth="1"/>
    <col min="12835" max="12835" width="0" hidden="1" customWidth="1"/>
    <col min="12836" max="12836" width="1" customWidth="1"/>
    <col min="12837" max="12838" width="0.875" customWidth="1"/>
    <col min="12839" max="12839" width="1.875" customWidth="1"/>
    <col min="12840" max="12841" width="0.75" customWidth="1"/>
    <col min="12842" max="12842" width="1.75" customWidth="1"/>
    <col min="12843" max="12843" width="1.875" customWidth="1"/>
    <col min="12844" max="12844" width="1" customWidth="1"/>
    <col min="12845" max="12846" width="0.75" customWidth="1"/>
    <col min="12847" max="12847" width="0.875" customWidth="1"/>
    <col min="12848" max="12848" width="1.25" customWidth="1"/>
    <col min="12849" max="12851" width="0" hidden="1" customWidth="1"/>
    <col min="12852" max="12853" width="1.25" customWidth="1"/>
    <col min="12854" max="12854" width="0.5" customWidth="1"/>
    <col min="12855" max="12856" width="0.375" customWidth="1"/>
    <col min="12857" max="12857" width="0.5" customWidth="1"/>
    <col min="12858" max="12859" width="1.375" customWidth="1"/>
    <col min="12860" max="12860" width="0.375" customWidth="1"/>
    <col min="12861" max="12861" width="1.25" customWidth="1"/>
    <col min="12862" max="12862" width="1" customWidth="1"/>
    <col min="12863" max="12863" width="0.75" customWidth="1"/>
    <col min="12864" max="12864" width="0.625" customWidth="1"/>
    <col min="12865" max="12865" width="0" hidden="1" customWidth="1"/>
    <col min="12866" max="12866" width="1.375" customWidth="1"/>
    <col min="12867" max="12868" width="0" hidden="1" customWidth="1"/>
    <col min="12869" max="12869" width="0.75" customWidth="1"/>
    <col min="12870" max="12870" width="0.5" customWidth="1"/>
    <col min="12871" max="12871" width="0.875" customWidth="1"/>
    <col min="12872" max="12872" width="0.5" customWidth="1"/>
    <col min="12873" max="12873" width="0.75" customWidth="1"/>
    <col min="12874" max="12875" width="0.625" customWidth="1"/>
    <col min="12876" max="12876" width="1.25" customWidth="1"/>
    <col min="12877" max="12878" width="0.875" customWidth="1"/>
    <col min="12879" max="12879" width="1.875" customWidth="1"/>
    <col min="12880" max="12881" width="1.75" customWidth="1"/>
    <col min="12882" max="12882" width="0.375" customWidth="1"/>
    <col min="12883" max="12883" width="0.75" customWidth="1"/>
    <col min="12884" max="12884" width="0.625" customWidth="1"/>
    <col min="12885" max="12885" width="0" hidden="1" customWidth="1"/>
    <col min="12886" max="12886" width="0.625" customWidth="1"/>
    <col min="12887" max="12887" width="0.5" customWidth="1"/>
    <col min="12888" max="12888" width="0.75" customWidth="1"/>
    <col min="12889" max="12889" width="0" hidden="1" customWidth="1"/>
    <col min="12890" max="12890" width="0.375" customWidth="1"/>
    <col min="12891" max="12891" width="0.625" customWidth="1"/>
    <col min="12892" max="12892" width="0" hidden="1" customWidth="1"/>
    <col min="12893" max="12893" width="0.875" customWidth="1"/>
    <col min="12894" max="12894" width="0.375" customWidth="1"/>
    <col min="12895" max="12895" width="2.125" customWidth="1"/>
    <col min="12896" max="12896" width="0.5" customWidth="1"/>
    <col min="12897" max="13056" width="8.75"/>
    <col min="13057" max="13057" width="0.25" customWidth="1"/>
    <col min="13058" max="13058" width="0.875" customWidth="1"/>
    <col min="13059" max="13059" width="1" customWidth="1"/>
    <col min="13060" max="13060" width="0" hidden="1" customWidth="1"/>
    <col min="13061" max="13061" width="1.375" customWidth="1"/>
    <col min="13062" max="13062" width="0.375" customWidth="1"/>
    <col min="13063" max="13063" width="1.375" customWidth="1"/>
    <col min="13064" max="13064" width="0.75" customWidth="1"/>
    <col min="13065" max="13066" width="1.25" customWidth="1"/>
    <col min="13067" max="13067" width="0.625" customWidth="1"/>
    <col min="13068" max="13068" width="0.75" customWidth="1"/>
    <col min="13069" max="13069" width="1" customWidth="1"/>
    <col min="13070" max="13070" width="0.25" customWidth="1"/>
    <col min="13071" max="13071" width="1" customWidth="1"/>
    <col min="13072" max="13072" width="0.75" customWidth="1"/>
    <col min="13073" max="13074" width="0.875" customWidth="1"/>
    <col min="13075" max="13076" width="0.75" customWidth="1"/>
    <col min="13077" max="13077" width="0.125" customWidth="1"/>
    <col min="13078" max="13078" width="0.625" customWidth="1"/>
    <col min="13079" max="13079" width="1.75" customWidth="1"/>
    <col min="13080" max="13081" width="1" customWidth="1"/>
    <col min="13082" max="13082" width="0.875" customWidth="1"/>
    <col min="13083" max="13083" width="1.25" customWidth="1"/>
    <col min="13084" max="13084" width="1.75" customWidth="1"/>
    <col min="13085" max="13085" width="0.875" customWidth="1"/>
    <col min="13086" max="13086" width="1.25" customWidth="1"/>
    <col min="13087" max="13087" width="0.875" customWidth="1"/>
    <col min="13088" max="13088" width="0.5" customWidth="1"/>
    <col min="13089" max="13089" width="0.625" customWidth="1"/>
    <col min="13090" max="13090" width="1.5" customWidth="1"/>
    <col min="13091" max="13091" width="0" hidden="1" customWidth="1"/>
    <col min="13092" max="13092" width="1" customWidth="1"/>
    <col min="13093" max="13094" width="0.875" customWidth="1"/>
    <col min="13095" max="13095" width="1.875" customWidth="1"/>
    <col min="13096" max="13097" width="0.75" customWidth="1"/>
    <col min="13098" max="13098" width="1.75" customWidth="1"/>
    <col min="13099" max="13099" width="1.875" customWidth="1"/>
    <col min="13100" max="13100" width="1" customWidth="1"/>
    <col min="13101" max="13102" width="0.75" customWidth="1"/>
    <col min="13103" max="13103" width="0.875" customWidth="1"/>
    <col min="13104" max="13104" width="1.25" customWidth="1"/>
    <col min="13105" max="13107" width="0" hidden="1" customWidth="1"/>
    <col min="13108" max="13109" width="1.25" customWidth="1"/>
    <col min="13110" max="13110" width="0.5" customWidth="1"/>
    <col min="13111" max="13112" width="0.375" customWidth="1"/>
    <col min="13113" max="13113" width="0.5" customWidth="1"/>
    <col min="13114" max="13115" width="1.375" customWidth="1"/>
    <col min="13116" max="13116" width="0.375" customWidth="1"/>
    <col min="13117" max="13117" width="1.25" customWidth="1"/>
    <col min="13118" max="13118" width="1" customWidth="1"/>
    <col min="13119" max="13119" width="0.75" customWidth="1"/>
    <col min="13120" max="13120" width="0.625" customWidth="1"/>
    <col min="13121" max="13121" width="0" hidden="1" customWidth="1"/>
    <col min="13122" max="13122" width="1.375" customWidth="1"/>
    <col min="13123" max="13124" width="0" hidden="1" customWidth="1"/>
    <col min="13125" max="13125" width="0.75" customWidth="1"/>
    <col min="13126" max="13126" width="0.5" customWidth="1"/>
    <col min="13127" max="13127" width="0.875" customWidth="1"/>
    <col min="13128" max="13128" width="0.5" customWidth="1"/>
    <col min="13129" max="13129" width="0.75" customWidth="1"/>
    <col min="13130" max="13131" width="0.625" customWidth="1"/>
    <col min="13132" max="13132" width="1.25" customWidth="1"/>
    <col min="13133" max="13134" width="0.875" customWidth="1"/>
    <col min="13135" max="13135" width="1.875" customWidth="1"/>
    <col min="13136" max="13137" width="1.75" customWidth="1"/>
    <col min="13138" max="13138" width="0.375" customWidth="1"/>
    <col min="13139" max="13139" width="0.75" customWidth="1"/>
    <col min="13140" max="13140" width="0.625" customWidth="1"/>
    <col min="13141" max="13141" width="0" hidden="1" customWidth="1"/>
    <col min="13142" max="13142" width="0.625" customWidth="1"/>
    <col min="13143" max="13143" width="0.5" customWidth="1"/>
    <col min="13144" max="13144" width="0.75" customWidth="1"/>
    <col min="13145" max="13145" width="0" hidden="1" customWidth="1"/>
    <col min="13146" max="13146" width="0.375" customWidth="1"/>
    <col min="13147" max="13147" width="0.625" customWidth="1"/>
    <col min="13148" max="13148" width="0" hidden="1" customWidth="1"/>
    <col min="13149" max="13149" width="0.875" customWidth="1"/>
    <col min="13150" max="13150" width="0.375" customWidth="1"/>
    <col min="13151" max="13151" width="2.125" customWidth="1"/>
    <col min="13152" max="13152" width="0.5" customWidth="1"/>
    <col min="13153" max="13312" width="8.75"/>
    <col min="13313" max="13313" width="0.25" customWidth="1"/>
    <col min="13314" max="13314" width="0.875" customWidth="1"/>
    <col min="13315" max="13315" width="1" customWidth="1"/>
    <col min="13316" max="13316" width="0" hidden="1" customWidth="1"/>
    <col min="13317" max="13317" width="1.375" customWidth="1"/>
    <col min="13318" max="13318" width="0.375" customWidth="1"/>
    <col min="13319" max="13319" width="1.375" customWidth="1"/>
    <col min="13320" max="13320" width="0.75" customWidth="1"/>
    <col min="13321" max="13322" width="1.25" customWidth="1"/>
    <col min="13323" max="13323" width="0.625" customWidth="1"/>
    <col min="13324" max="13324" width="0.75" customWidth="1"/>
    <col min="13325" max="13325" width="1" customWidth="1"/>
    <col min="13326" max="13326" width="0.25" customWidth="1"/>
    <col min="13327" max="13327" width="1" customWidth="1"/>
    <col min="13328" max="13328" width="0.75" customWidth="1"/>
    <col min="13329" max="13330" width="0.875" customWidth="1"/>
    <col min="13331" max="13332" width="0.75" customWidth="1"/>
    <col min="13333" max="13333" width="0.125" customWidth="1"/>
    <col min="13334" max="13334" width="0.625" customWidth="1"/>
    <col min="13335" max="13335" width="1.75" customWidth="1"/>
    <col min="13336" max="13337" width="1" customWidth="1"/>
    <col min="13338" max="13338" width="0.875" customWidth="1"/>
    <col min="13339" max="13339" width="1.25" customWidth="1"/>
    <col min="13340" max="13340" width="1.75" customWidth="1"/>
    <col min="13341" max="13341" width="0.875" customWidth="1"/>
    <col min="13342" max="13342" width="1.25" customWidth="1"/>
    <col min="13343" max="13343" width="0.875" customWidth="1"/>
    <col min="13344" max="13344" width="0.5" customWidth="1"/>
    <col min="13345" max="13345" width="0.625" customWidth="1"/>
    <col min="13346" max="13346" width="1.5" customWidth="1"/>
    <col min="13347" max="13347" width="0" hidden="1" customWidth="1"/>
    <col min="13348" max="13348" width="1" customWidth="1"/>
    <col min="13349" max="13350" width="0.875" customWidth="1"/>
    <col min="13351" max="13351" width="1.875" customWidth="1"/>
    <col min="13352" max="13353" width="0.75" customWidth="1"/>
    <col min="13354" max="13354" width="1.75" customWidth="1"/>
    <col min="13355" max="13355" width="1.875" customWidth="1"/>
    <col min="13356" max="13356" width="1" customWidth="1"/>
    <col min="13357" max="13358" width="0.75" customWidth="1"/>
    <col min="13359" max="13359" width="0.875" customWidth="1"/>
    <col min="13360" max="13360" width="1.25" customWidth="1"/>
    <col min="13361" max="13363" width="0" hidden="1" customWidth="1"/>
    <col min="13364" max="13365" width="1.25" customWidth="1"/>
    <col min="13366" max="13366" width="0.5" customWidth="1"/>
    <col min="13367" max="13368" width="0.375" customWidth="1"/>
    <col min="13369" max="13369" width="0.5" customWidth="1"/>
    <col min="13370" max="13371" width="1.375" customWidth="1"/>
    <col min="13372" max="13372" width="0.375" customWidth="1"/>
    <col min="13373" max="13373" width="1.25" customWidth="1"/>
    <col min="13374" max="13374" width="1" customWidth="1"/>
    <col min="13375" max="13375" width="0.75" customWidth="1"/>
    <col min="13376" max="13376" width="0.625" customWidth="1"/>
    <col min="13377" max="13377" width="0" hidden="1" customWidth="1"/>
    <col min="13378" max="13378" width="1.375" customWidth="1"/>
    <col min="13379" max="13380" width="0" hidden="1" customWidth="1"/>
    <col min="13381" max="13381" width="0.75" customWidth="1"/>
    <col min="13382" max="13382" width="0.5" customWidth="1"/>
    <col min="13383" max="13383" width="0.875" customWidth="1"/>
    <col min="13384" max="13384" width="0.5" customWidth="1"/>
    <col min="13385" max="13385" width="0.75" customWidth="1"/>
    <col min="13386" max="13387" width="0.625" customWidth="1"/>
    <col min="13388" max="13388" width="1.25" customWidth="1"/>
    <col min="13389" max="13390" width="0.875" customWidth="1"/>
    <col min="13391" max="13391" width="1.875" customWidth="1"/>
    <col min="13392" max="13393" width="1.75" customWidth="1"/>
    <col min="13394" max="13394" width="0.375" customWidth="1"/>
    <col min="13395" max="13395" width="0.75" customWidth="1"/>
    <col min="13396" max="13396" width="0.625" customWidth="1"/>
    <col min="13397" max="13397" width="0" hidden="1" customWidth="1"/>
    <col min="13398" max="13398" width="0.625" customWidth="1"/>
    <col min="13399" max="13399" width="0.5" customWidth="1"/>
    <col min="13400" max="13400" width="0.75" customWidth="1"/>
    <col min="13401" max="13401" width="0" hidden="1" customWidth="1"/>
    <col min="13402" max="13402" width="0.375" customWidth="1"/>
    <col min="13403" max="13403" width="0.625" customWidth="1"/>
    <col min="13404" max="13404" width="0" hidden="1" customWidth="1"/>
    <col min="13405" max="13405" width="0.875" customWidth="1"/>
    <col min="13406" max="13406" width="0.375" customWidth="1"/>
    <col min="13407" max="13407" width="2.125" customWidth="1"/>
    <col min="13408" max="13408" width="0.5" customWidth="1"/>
    <col min="13409" max="13568" width="8.75"/>
    <col min="13569" max="13569" width="0.25" customWidth="1"/>
    <col min="13570" max="13570" width="0.875" customWidth="1"/>
    <col min="13571" max="13571" width="1" customWidth="1"/>
    <col min="13572" max="13572" width="0" hidden="1" customWidth="1"/>
    <col min="13573" max="13573" width="1.375" customWidth="1"/>
    <col min="13574" max="13574" width="0.375" customWidth="1"/>
    <col min="13575" max="13575" width="1.375" customWidth="1"/>
    <col min="13576" max="13576" width="0.75" customWidth="1"/>
    <col min="13577" max="13578" width="1.25" customWidth="1"/>
    <col min="13579" max="13579" width="0.625" customWidth="1"/>
    <col min="13580" max="13580" width="0.75" customWidth="1"/>
    <col min="13581" max="13581" width="1" customWidth="1"/>
    <col min="13582" max="13582" width="0.25" customWidth="1"/>
    <col min="13583" max="13583" width="1" customWidth="1"/>
    <col min="13584" max="13584" width="0.75" customWidth="1"/>
    <col min="13585" max="13586" width="0.875" customWidth="1"/>
    <col min="13587" max="13588" width="0.75" customWidth="1"/>
    <col min="13589" max="13589" width="0.125" customWidth="1"/>
    <col min="13590" max="13590" width="0.625" customWidth="1"/>
    <col min="13591" max="13591" width="1.75" customWidth="1"/>
    <col min="13592" max="13593" width="1" customWidth="1"/>
    <col min="13594" max="13594" width="0.875" customWidth="1"/>
    <col min="13595" max="13595" width="1.25" customWidth="1"/>
    <col min="13596" max="13596" width="1.75" customWidth="1"/>
    <col min="13597" max="13597" width="0.875" customWidth="1"/>
    <col min="13598" max="13598" width="1.25" customWidth="1"/>
    <col min="13599" max="13599" width="0.875" customWidth="1"/>
    <col min="13600" max="13600" width="0.5" customWidth="1"/>
    <col min="13601" max="13601" width="0.625" customWidth="1"/>
    <col min="13602" max="13602" width="1.5" customWidth="1"/>
    <col min="13603" max="13603" width="0" hidden="1" customWidth="1"/>
    <col min="13604" max="13604" width="1" customWidth="1"/>
    <col min="13605" max="13606" width="0.875" customWidth="1"/>
    <col min="13607" max="13607" width="1.875" customWidth="1"/>
    <col min="13608" max="13609" width="0.75" customWidth="1"/>
    <col min="13610" max="13610" width="1.75" customWidth="1"/>
    <col min="13611" max="13611" width="1.875" customWidth="1"/>
    <col min="13612" max="13612" width="1" customWidth="1"/>
    <col min="13613" max="13614" width="0.75" customWidth="1"/>
    <col min="13615" max="13615" width="0.875" customWidth="1"/>
    <col min="13616" max="13616" width="1.25" customWidth="1"/>
    <col min="13617" max="13619" width="0" hidden="1" customWidth="1"/>
    <col min="13620" max="13621" width="1.25" customWidth="1"/>
    <col min="13622" max="13622" width="0.5" customWidth="1"/>
    <col min="13623" max="13624" width="0.375" customWidth="1"/>
    <col min="13625" max="13625" width="0.5" customWidth="1"/>
    <col min="13626" max="13627" width="1.375" customWidth="1"/>
    <col min="13628" max="13628" width="0.375" customWidth="1"/>
    <col min="13629" max="13629" width="1.25" customWidth="1"/>
    <col min="13630" max="13630" width="1" customWidth="1"/>
    <col min="13631" max="13631" width="0.75" customWidth="1"/>
    <col min="13632" max="13632" width="0.625" customWidth="1"/>
    <col min="13633" max="13633" width="0" hidden="1" customWidth="1"/>
    <col min="13634" max="13634" width="1.375" customWidth="1"/>
    <col min="13635" max="13636" width="0" hidden="1" customWidth="1"/>
    <col min="13637" max="13637" width="0.75" customWidth="1"/>
    <col min="13638" max="13638" width="0.5" customWidth="1"/>
    <col min="13639" max="13639" width="0.875" customWidth="1"/>
    <col min="13640" max="13640" width="0.5" customWidth="1"/>
    <col min="13641" max="13641" width="0.75" customWidth="1"/>
    <col min="13642" max="13643" width="0.625" customWidth="1"/>
    <col min="13644" max="13644" width="1.25" customWidth="1"/>
    <col min="13645" max="13646" width="0.875" customWidth="1"/>
    <col min="13647" max="13647" width="1.875" customWidth="1"/>
    <col min="13648" max="13649" width="1.75" customWidth="1"/>
    <col min="13650" max="13650" width="0.375" customWidth="1"/>
    <col min="13651" max="13651" width="0.75" customWidth="1"/>
    <col min="13652" max="13652" width="0.625" customWidth="1"/>
    <col min="13653" max="13653" width="0" hidden="1" customWidth="1"/>
    <col min="13654" max="13654" width="0.625" customWidth="1"/>
    <col min="13655" max="13655" width="0.5" customWidth="1"/>
    <col min="13656" max="13656" width="0.75" customWidth="1"/>
    <col min="13657" max="13657" width="0" hidden="1" customWidth="1"/>
    <col min="13658" max="13658" width="0.375" customWidth="1"/>
    <col min="13659" max="13659" width="0.625" customWidth="1"/>
    <col min="13660" max="13660" width="0" hidden="1" customWidth="1"/>
    <col min="13661" max="13661" width="0.875" customWidth="1"/>
    <col min="13662" max="13662" width="0.375" customWidth="1"/>
    <col min="13663" max="13663" width="2.125" customWidth="1"/>
    <col min="13664" max="13664" width="0.5" customWidth="1"/>
    <col min="13665" max="13824" width="8.75"/>
    <col min="13825" max="13825" width="0.25" customWidth="1"/>
    <col min="13826" max="13826" width="0.875" customWidth="1"/>
    <col min="13827" max="13827" width="1" customWidth="1"/>
    <col min="13828" max="13828" width="0" hidden="1" customWidth="1"/>
    <col min="13829" max="13829" width="1.375" customWidth="1"/>
    <col min="13830" max="13830" width="0.375" customWidth="1"/>
    <col min="13831" max="13831" width="1.375" customWidth="1"/>
    <col min="13832" max="13832" width="0.75" customWidth="1"/>
    <col min="13833" max="13834" width="1.25" customWidth="1"/>
    <col min="13835" max="13835" width="0.625" customWidth="1"/>
    <col min="13836" max="13836" width="0.75" customWidth="1"/>
    <col min="13837" max="13837" width="1" customWidth="1"/>
    <col min="13838" max="13838" width="0.25" customWidth="1"/>
    <col min="13839" max="13839" width="1" customWidth="1"/>
    <col min="13840" max="13840" width="0.75" customWidth="1"/>
    <col min="13841" max="13842" width="0.875" customWidth="1"/>
    <col min="13843" max="13844" width="0.75" customWidth="1"/>
    <col min="13845" max="13845" width="0.125" customWidth="1"/>
    <col min="13846" max="13846" width="0.625" customWidth="1"/>
    <col min="13847" max="13847" width="1.75" customWidth="1"/>
    <col min="13848" max="13849" width="1" customWidth="1"/>
    <col min="13850" max="13850" width="0.875" customWidth="1"/>
    <col min="13851" max="13851" width="1.25" customWidth="1"/>
    <col min="13852" max="13852" width="1.75" customWidth="1"/>
    <col min="13853" max="13853" width="0.875" customWidth="1"/>
    <col min="13854" max="13854" width="1.25" customWidth="1"/>
    <col min="13855" max="13855" width="0.875" customWidth="1"/>
    <col min="13856" max="13856" width="0.5" customWidth="1"/>
    <col min="13857" max="13857" width="0.625" customWidth="1"/>
    <col min="13858" max="13858" width="1.5" customWidth="1"/>
    <col min="13859" max="13859" width="0" hidden="1" customWidth="1"/>
    <col min="13860" max="13860" width="1" customWidth="1"/>
    <col min="13861" max="13862" width="0.875" customWidth="1"/>
    <col min="13863" max="13863" width="1.875" customWidth="1"/>
    <col min="13864" max="13865" width="0.75" customWidth="1"/>
    <col min="13866" max="13866" width="1.75" customWidth="1"/>
    <col min="13867" max="13867" width="1.875" customWidth="1"/>
    <col min="13868" max="13868" width="1" customWidth="1"/>
    <col min="13869" max="13870" width="0.75" customWidth="1"/>
    <col min="13871" max="13871" width="0.875" customWidth="1"/>
    <col min="13872" max="13872" width="1.25" customWidth="1"/>
    <col min="13873" max="13875" width="0" hidden="1" customWidth="1"/>
    <col min="13876" max="13877" width="1.25" customWidth="1"/>
    <col min="13878" max="13878" width="0.5" customWidth="1"/>
    <col min="13879" max="13880" width="0.375" customWidth="1"/>
    <col min="13881" max="13881" width="0.5" customWidth="1"/>
    <col min="13882" max="13883" width="1.375" customWidth="1"/>
    <col min="13884" max="13884" width="0.375" customWidth="1"/>
    <col min="13885" max="13885" width="1.25" customWidth="1"/>
    <col min="13886" max="13886" width="1" customWidth="1"/>
    <col min="13887" max="13887" width="0.75" customWidth="1"/>
    <col min="13888" max="13888" width="0.625" customWidth="1"/>
    <col min="13889" max="13889" width="0" hidden="1" customWidth="1"/>
    <col min="13890" max="13890" width="1.375" customWidth="1"/>
    <col min="13891" max="13892" width="0" hidden="1" customWidth="1"/>
    <col min="13893" max="13893" width="0.75" customWidth="1"/>
    <col min="13894" max="13894" width="0.5" customWidth="1"/>
    <col min="13895" max="13895" width="0.875" customWidth="1"/>
    <col min="13896" max="13896" width="0.5" customWidth="1"/>
    <col min="13897" max="13897" width="0.75" customWidth="1"/>
    <col min="13898" max="13899" width="0.625" customWidth="1"/>
    <col min="13900" max="13900" width="1.25" customWidth="1"/>
    <col min="13901" max="13902" width="0.875" customWidth="1"/>
    <col min="13903" max="13903" width="1.875" customWidth="1"/>
    <col min="13904" max="13905" width="1.75" customWidth="1"/>
    <col min="13906" max="13906" width="0.375" customWidth="1"/>
    <col min="13907" max="13907" width="0.75" customWidth="1"/>
    <col min="13908" max="13908" width="0.625" customWidth="1"/>
    <col min="13909" max="13909" width="0" hidden="1" customWidth="1"/>
    <col min="13910" max="13910" width="0.625" customWidth="1"/>
    <col min="13911" max="13911" width="0.5" customWidth="1"/>
    <col min="13912" max="13912" width="0.75" customWidth="1"/>
    <col min="13913" max="13913" width="0" hidden="1" customWidth="1"/>
    <col min="13914" max="13914" width="0.375" customWidth="1"/>
    <col min="13915" max="13915" width="0.625" customWidth="1"/>
    <col min="13916" max="13916" width="0" hidden="1" customWidth="1"/>
    <col min="13917" max="13917" width="0.875" customWidth="1"/>
    <col min="13918" max="13918" width="0.375" customWidth="1"/>
    <col min="13919" max="13919" width="2.125" customWidth="1"/>
    <col min="13920" max="13920" width="0.5" customWidth="1"/>
    <col min="13921" max="14080" width="8.75"/>
    <col min="14081" max="14081" width="0.25" customWidth="1"/>
    <col min="14082" max="14082" width="0.875" customWidth="1"/>
    <col min="14083" max="14083" width="1" customWidth="1"/>
    <col min="14084" max="14084" width="0" hidden="1" customWidth="1"/>
    <col min="14085" max="14085" width="1.375" customWidth="1"/>
    <col min="14086" max="14086" width="0.375" customWidth="1"/>
    <col min="14087" max="14087" width="1.375" customWidth="1"/>
    <col min="14088" max="14088" width="0.75" customWidth="1"/>
    <col min="14089" max="14090" width="1.25" customWidth="1"/>
    <col min="14091" max="14091" width="0.625" customWidth="1"/>
    <col min="14092" max="14092" width="0.75" customWidth="1"/>
    <col min="14093" max="14093" width="1" customWidth="1"/>
    <col min="14094" max="14094" width="0.25" customWidth="1"/>
    <col min="14095" max="14095" width="1" customWidth="1"/>
    <col min="14096" max="14096" width="0.75" customWidth="1"/>
    <col min="14097" max="14098" width="0.875" customWidth="1"/>
    <col min="14099" max="14100" width="0.75" customWidth="1"/>
    <col min="14101" max="14101" width="0.125" customWidth="1"/>
    <col min="14102" max="14102" width="0.625" customWidth="1"/>
    <col min="14103" max="14103" width="1.75" customWidth="1"/>
    <col min="14104" max="14105" width="1" customWidth="1"/>
    <col min="14106" max="14106" width="0.875" customWidth="1"/>
    <col min="14107" max="14107" width="1.25" customWidth="1"/>
    <col min="14108" max="14108" width="1.75" customWidth="1"/>
    <col min="14109" max="14109" width="0.875" customWidth="1"/>
    <col min="14110" max="14110" width="1.25" customWidth="1"/>
    <col min="14111" max="14111" width="0.875" customWidth="1"/>
    <col min="14112" max="14112" width="0.5" customWidth="1"/>
    <col min="14113" max="14113" width="0.625" customWidth="1"/>
    <col min="14114" max="14114" width="1.5" customWidth="1"/>
    <col min="14115" max="14115" width="0" hidden="1" customWidth="1"/>
    <col min="14116" max="14116" width="1" customWidth="1"/>
    <col min="14117" max="14118" width="0.875" customWidth="1"/>
    <col min="14119" max="14119" width="1.875" customWidth="1"/>
    <col min="14120" max="14121" width="0.75" customWidth="1"/>
    <col min="14122" max="14122" width="1.75" customWidth="1"/>
    <col min="14123" max="14123" width="1.875" customWidth="1"/>
    <col min="14124" max="14124" width="1" customWidth="1"/>
    <col min="14125" max="14126" width="0.75" customWidth="1"/>
    <col min="14127" max="14127" width="0.875" customWidth="1"/>
    <col min="14128" max="14128" width="1.25" customWidth="1"/>
    <col min="14129" max="14131" width="0" hidden="1" customWidth="1"/>
    <col min="14132" max="14133" width="1.25" customWidth="1"/>
    <col min="14134" max="14134" width="0.5" customWidth="1"/>
    <col min="14135" max="14136" width="0.375" customWidth="1"/>
    <col min="14137" max="14137" width="0.5" customWidth="1"/>
    <col min="14138" max="14139" width="1.375" customWidth="1"/>
    <col min="14140" max="14140" width="0.375" customWidth="1"/>
    <col min="14141" max="14141" width="1.25" customWidth="1"/>
    <col min="14142" max="14142" width="1" customWidth="1"/>
    <col min="14143" max="14143" width="0.75" customWidth="1"/>
    <col min="14144" max="14144" width="0.625" customWidth="1"/>
    <col min="14145" max="14145" width="0" hidden="1" customWidth="1"/>
    <col min="14146" max="14146" width="1.375" customWidth="1"/>
    <col min="14147" max="14148" width="0" hidden="1" customWidth="1"/>
    <col min="14149" max="14149" width="0.75" customWidth="1"/>
    <col min="14150" max="14150" width="0.5" customWidth="1"/>
    <col min="14151" max="14151" width="0.875" customWidth="1"/>
    <col min="14152" max="14152" width="0.5" customWidth="1"/>
    <col min="14153" max="14153" width="0.75" customWidth="1"/>
    <col min="14154" max="14155" width="0.625" customWidth="1"/>
    <col min="14156" max="14156" width="1.25" customWidth="1"/>
    <col min="14157" max="14158" width="0.875" customWidth="1"/>
    <col min="14159" max="14159" width="1.875" customWidth="1"/>
    <col min="14160" max="14161" width="1.75" customWidth="1"/>
    <col min="14162" max="14162" width="0.375" customWidth="1"/>
    <col min="14163" max="14163" width="0.75" customWidth="1"/>
    <col min="14164" max="14164" width="0.625" customWidth="1"/>
    <col min="14165" max="14165" width="0" hidden="1" customWidth="1"/>
    <col min="14166" max="14166" width="0.625" customWidth="1"/>
    <col min="14167" max="14167" width="0.5" customWidth="1"/>
    <col min="14168" max="14168" width="0.75" customWidth="1"/>
    <col min="14169" max="14169" width="0" hidden="1" customWidth="1"/>
    <col min="14170" max="14170" width="0.375" customWidth="1"/>
    <col min="14171" max="14171" width="0.625" customWidth="1"/>
    <col min="14172" max="14172" width="0" hidden="1" customWidth="1"/>
    <col min="14173" max="14173" width="0.875" customWidth="1"/>
    <col min="14174" max="14174" width="0.375" customWidth="1"/>
    <col min="14175" max="14175" width="2.125" customWidth="1"/>
    <col min="14176" max="14176" width="0.5" customWidth="1"/>
    <col min="14177" max="14336" width="8.75"/>
    <col min="14337" max="14337" width="0.25" customWidth="1"/>
    <col min="14338" max="14338" width="0.875" customWidth="1"/>
    <col min="14339" max="14339" width="1" customWidth="1"/>
    <col min="14340" max="14340" width="0" hidden="1" customWidth="1"/>
    <col min="14341" max="14341" width="1.375" customWidth="1"/>
    <col min="14342" max="14342" width="0.375" customWidth="1"/>
    <col min="14343" max="14343" width="1.375" customWidth="1"/>
    <col min="14344" max="14344" width="0.75" customWidth="1"/>
    <col min="14345" max="14346" width="1.25" customWidth="1"/>
    <col min="14347" max="14347" width="0.625" customWidth="1"/>
    <col min="14348" max="14348" width="0.75" customWidth="1"/>
    <col min="14349" max="14349" width="1" customWidth="1"/>
    <col min="14350" max="14350" width="0.25" customWidth="1"/>
    <col min="14351" max="14351" width="1" customWidth="1"/>
    <col min="14352" max="14352" width="0.75" customWidth="1"/>
    <col min="14353" max="14354" width="0.875" customWidth="1"/>
    <col min="14355" max="14356" width="0.75" customWidth="1"/>
    <col min="14357" max="14357" width="0.125" customWidth="1"/>
    <col min="14358" max="14358" width="0.625" customWidth="1"/>
    <col min="14359" max="14359" width="1.75" customWidth="1"/>
    <col min="14360" max="14361" width="1" customWidth="1"/>
    <col min="14362" max="14362" width="0.875" customWidth="1"/>
    <col min="14363" max="14363" width="1.25" customWidth="1"/>
    <col min="14364" max="14364" width="1.75" customWidth="1"/>
    <col min="14365" max="14365" width="0.875" customWidth="1"/>
    <col min="14366" max="14366" width="1.25" customWidth="1"/>
    <col min="14367" max="14367" width="0.875" customWidth="1"/>
    <col min="14368" max="14368" width="0.5" customWidth="1"/>
    <col min="14369" max="14369" width="0.625" customWidth="1"/>
    <col min="14370" max="14370" width="1.5" customWidth="1"/>
    <col min="14371" max="14371" width="0" hidden="1" customWidth="1"/>
    <col min="14372" max="14372" width="1" customWidth="1"/>
    <col min="14373" max="14374" width="0.875" customWidth="1"/>
    <col min="14375" max="14375" width="1.875" customWidth="1"/>
    <col min="14376" max="14377" width="0.75" customWidth="1"/>
    <col min="14378" max="14378" width="1.75" customWidth="1"/>
    <col min="14379" max="14379" width="1.875" customWidth="1"/>
    <col min="14380" max="14380" width="1" customWidth="1"/>
    <col min="14381" max="14382" width="0.75" customWidth="1"/>
    <col min="14383" max="14383" width="0.875" customWidth="1"/>
    <col min="14384" max="14384" width="1.25" customWidth="1"/>
    <col min="14385" max="14387" width="0" hidden="1" customWidth="1"/>
    <col min="14388" max="14389" width="1.25" customWidth="1"/>
    <col min="14390" max="14390" width="0.5" customWidth="1"/>
    <col min="14391" max="14392" width="0.375" customWidth="1"/>
    <col min="14393" max="14393" width="0.5" customWidth="1"/>
    <col min="14394" max="14395" width="1.375" customWidth="1"/>
    <col min="14396" max="14396" width="0.375" customWidth="1"/>
    <col min="14397" max="14397" width="1.25" customWidth="1"/>
    <col min="14398" max="14398" width="1" customWidth="1"/>
    <col min="14399" max="14399" width="0.75" customWidth="1"/>
    <col min="14400" max="14400" width="0.625" customWidth="1"/>
    <col min="14401" max="14401" width="0" hidden="1" customWidth="1"/>
    <col min="14402" max="14402" width="1.375" customWidth="1"/>
    <col min="14403" max="14404" width="0" hidden="1" customWidth="1"/>
    <col min="14405" max="14405" width="0.75" customWidth="1"/>
    <col min="14406" max="14406" width="0.5" customWidth="1"/>
    <col min="14407" max="14407" width="0.875" customWidth="1"/>
    <col min="14408" max="14408" width="0.5" customWidth="1"/>
    <col min="14409" max="14409" width="0.75" customWidth="1"/>
    <col min="14410" max="14411" width="0.625" customWidth="1"/>
    <col min="14412" max="14412" width="1.25" customWidth="1"/>
    <col min="14413" max="14414" width="0.875" customWidth="1"/>
    <col min="14415" max="14415" width="1.875" customWidth="1"/>
    <col min="14416" max="14417" width="1.75" customWidth="1"/>
    <col min="14418" max="14418" width="0.375" customWidth="1"/>
    <col min="14419" max="14419" width="0.75" customWidth="1"/>
    <col min="14420" max="14420" width="0.625" customWidth="1"/>
    <col min="14421" max="14421" width="0" hidden="1" customWidth="1"/>
    <col min="14422" max="14422" width="0.625" customWidth="1"/>
    <col min="14423" max="14423" width="0.5" customWidth="1"/>
    <col min="14424" max="14424" width="0.75" customWidth="1"/>
    <col min="14425" max="14425" width="0" hidden="1" customWidth="1"/>
    <col min="14426" max="14426" width="0.375" customWidth="1"/>
    <col min="14427" max="14427" width="0.625" customWidth="1"/>
    <col min="14428" max="14428" width="0" hidden="1" customWidth="1"/>
    <col min="14429" max="14429" width="0.875" customWidth="1"/>
    <col min="14430" max="14430" width="0.375" customWidth="1"/>
    <col min="14431" max="14431" width="2.125" customWidth="1"/>
    <col min="14432" max="14432" width="0.5" customWidth="1"/>
    <col min="14433" max="14592" width="8.75"/>
    <col min="14593" max="14593" width="0.25" customWidth="1"/>
    <col min="14594" max="14594" width="0.875" customWidth="1"/>
    <col min="14595" max="14595" width="1" customWidth="1"/>
    <col min="14596" max="14596" width="0" hidden="1" customWidth="1"/>
    <col min="14597" max="14597" width="1.375" customWidth="1"/>
    <col min="14598" max="14598" width="0.375" customWidth="1"/>
    <col min="14599" max="14599" width="1.375" customWidth="1"/>
    <col min="14600" max="14600" width="0.75" customWidth="1"/>
    <col min="14601" max="14602" width="1.25" customWidth="1"/>
    <col min="14603" max="14603" width="0.625" customWidth="1"/>
    <col min="14604" max="14604" width="0.75" customWidth="1"/>
    <col min="14605" max="14605" width="1" customWidth="1"/>
    <col min="14606" max="14606" width="0.25" customWidth="1"/>
    <col min="14607" max="14607" width="1" customWidth="1"/>
    <col min="14608" max="14608" width="0.75" customWidth="1"/>
    <col min="14609" max="14610" width="0.875" customWidth="1"/>
    <col min="14611" max="14612" width="0.75" customWidth="1"/>
    <col min="14613" max="14613" width="0.125" customWidth="1"/>
    <col min="14614" max="14614" width="0.625" customWidth="1"/>
    <col min="14615" max="14615" width="1.75" customWidth="1"/>
    <col min="14616" max="14617" width="1" customWidth="1"/>
    <col min="14618" max="14618" width="0.875" customWidth="1"/>
    <col min="14619" max="14619" width="1.25" customWidth="1"/>
    <col min="14620" max="14620" width="1.75" customWidth="1"/>
    <col min="14621" max="14621" width="0.875" customWidth="1"/>
    <col min="14622" max="14622" width="1.25" customWidth="1"/>
    <col min="14623" max="14623" width="0.875" customWidth="1"/>
    <col min="14624" max="14624" width="0.5" customWidth="1"/>
    <col min="14625" max="14625" width="0.625" customWidth="1"/>
    <col min="14626" max="14626" width="1.5" customWidth="1"/>
    <col min="14627" max="14627" width="0" hidden="1" customWidth="1"/>
    <col min="14628" max="14628" width="1" customWidth="1"/>
    <col min="14629" max="14630" width="0.875" customWidth="1"/>
    <col min="14631" max="14631" width="1.875" customWidth="1"/>
    <col min="14632" max="14633" width="0.75" customWidth="1"/>
    <col min="14634" max="14634" width="1.75" customWidth="1"/>
    <col min="14635" max="14635" width="1.875" customWidth="1"/>
    <col min="14636" max="14636" width="1" customWidth="1"/>
    <col min="14637" max="14638" width="0.75" customWidth="1"/>
    <col min="14639" max="14639" width="0.875" customWidth="1"/>
    <col min="14640" max="14640" width="1.25" customWidth="1"/>
    <col min="14641" max="14643" width="0" hidden="1" customWidth="1"/>
    <col min="14644" max="14645" width="1.25" customWidth="1"/>
    <col min="14646" max="14646" width="0.5" customWidth="1"/>
    <col min="14647" max="14648" width="0.375" customWidth="1"/>
    <col min="14649" max="14649" width="0.5" customWidth="1"/>
    <col min="14650" max="14651" width="1.375" customWidth="1"/>
    <col min="14652" max="14652" width="0.375" customWidth="1"/>
    <col min="14653" max="14653" width="1.25" customWidth="1"/>
    <col min="14654" max="14654" width="1" customWidth="1"/>
    <col min="14655" max="14655" width="0.75" customWidth="1"/>
    <col min="14656" max="14656" width="0.625" customWidth="1"/>
    <col min="14657" max="14657" width="0" hidden="1" customWidth="1"/>
    <col min="14658" max="14658" width="1.375" customWidth="1"/>
    <col min="14659" max="14660" width="0" hidden="1" customWidth="1"/>
    <col min="14661" max="14661" width="0.75" customWidth="1"/>
    <col min="14662" max="14662" width="0.5" customWidth="1"/>
    <col min="14663" max="14663" width="0.875" customWidth="1"/>
    <col min="14664" max="14664" width="0.5" customWidth="1"/>
    <col min="14665" max="14665" width="0.75" customWidth="1"/>
    <col min="14666" max="14667" width="0.625" customWidth="1"/>
    <col min="14668" max="14668" width="1.25" customWidth="1"/>
    <col min="14669" max="14670" width="0.875" customWidth="1"/>
    <col min="14671" max="14671" width="1.875" customWidth="1"/>
    <col min="14672" max="14673" width="1.75" customWidth="1"/>
    <col min="14674" max="14674" width="0.375" customWidth="1"/>
    <col min="14675" max="14675" width="0.75" customWidth="1"/>
    <col min="14676" max="14676" width="0.625" customWidth="1"/>
    <col min="14677" max="14677" width="0" hidden="1" customWidth="1"/>
    <col min="14678" max="14678" width="0.625" customWidth="1"/>
    <col min="14679" max="14679" width="0.5" customWidth="1"/>
    <col min="14680" max="14680" width="0.75" customWidth="1"/>
    <col min="14681" max="14681" width="0" hidden="1" customWidth="1"/>
    <col min="14682" max="14682" width="0.375" customWidth="1"/>
    <col min="14683" max="14683" width="0.625" customWidth="1"/>
    <col min="14684" max="14684" width="0" hidden="1" customWidth="1"/>
    <col min="14685" max="14685" width="0.875" customWidth="1"/>
    <col min="14686" max="14686" width="0.375" customWidth="1"/>
    <col min="14687" max="14687" width="2.125" customWidth="1"/>
    <col min="14688" max="14688" width="0.5" customWidth="1"/>
    <col min="14689" max="14848" width="8.75"/>
    <col min="14849" max="14849" width="0.25" customWidth="1"/>
    <col min="14850" max="14850" width="0.875" customWidth="1"/>
    <col min="14851" max="14851" width="1" customWidth="1"/>
    <col min="14852" max="14852" width="0" hidden="1" customWidth="1"/>
    <col min="14853" max="14853" width="1.375" customWidth="1"/>
    <col min="14854" max="14854" width="0.375" customWidth="1"/>
    <col min="14855" max="14855" width="1.375" customWidth="1"/>
    <col min="14856" max="14856" width="0.75" customWidth="1"/>
    <col min="14857" max="14858" width="1.25" customWidth="1"/>
    <col min="14859" max="14859" width="0.625" customWidth="1"/>
    <col min="14860" max="14860" width="0.75" customWidth="1"/>
    <col min="14861" max="14861" width="1" customWidth="1"/>
    <col min="14862" max="14862" width="0.25" customWidth="1"/>
    <col min="14863" max="14863" width="1" customWidth="1"/>
    <col min="14864" max="14864" width="0.75" customWidth="1"/>
    <col min="14865" max="14866" width="0.875" customWidth="1"/>
    <col min="14867" max="14868" width="0.75" customWidth="1"/>
    <col min="14869" max="14869" width="0.125" customWidth="1"/>
    <col min="14870" max="14870" width="0.625" customWidth="1"/>
    <col min="14871" max="14871" width="1.75" customWidth="1"/>
    <col min="14872" max="14873" width="1" customWidth="1"/>
    <col min="14874" max="14874" width="0.875" customWidth="1"/>
    <col min="14875" max="14875" width="1.25" customWidth="1"/>
    <col min="14876" max="14876" width="1.75" customWidth="1"/>
    <col min="14877" max="14877" width="0.875" customWidth="1"/>
    <col min="14878" max="14878" width="1.25" customWidth="1"/>
    <col min="14879" max="14879" width="0.875" customWidth="1"/>
    <col min="14880" max="14880" width="0.5" customWidth="1"/>
    <col min="14881" max="14881" width="0.625" customWidth="1"/>
    <col min="14882" max="14882" width="1.5" customWidth="1"/>
    <col min="14883" max="14883" width="0" hidden="1" customWidth="1"/>
    <col min="14884" max="14884" width="1" customWidth="1"/>
    <col min="14885" max="14886" width="0.875" customWidth="1"/>
    <col min="14887" max="14887" width="1.875" customWidth="1"/>
    <col min="14888" max="14889" width="0.75" customWidth="1"/>
    <col min="14890" max="14890" width="1.75" customWidth="1"/>
    <col min="14891" max="14891" width="1.875" customWidth="1"/>
    <col min="14892" max="14892" width="1" customWidth="1"/>
    <col min="14893" max="14894" width="0.75" customWidth="1"/>
    <col min="14895" max="14895" width="0.875" customWidth="1"/>
    <col min="14896" max="14896" width="1.25" customWidth="1"/>
    <col min="14897" max="14899" width="0" hidden="1" customWidth="1"/>
    <col min="14900" max="14901" width="1.25" customWidth="1"/>
    <col min="14902" max="14902" width="0.5" customWidth="1"/>
    <col min="14903" max="14904" width="0.375" customWidth="1"/>
    <col min="14905" max="14905" width="0.5" customWidth="1"/>
    <col min="14906" max="14907" width="1.375" customWidth="1"/>
    <col min="14908" max="14908" width="0.375" customWidth="1"/>
    <col min="14909" max="14909" width="1.25" customWidth="1"/>
    <col min="14910" max="14910" width="1" customWidth="1"/>
    <col min="14911" max="14911" width="0.75" customWidth="1"/>
    <col min="14912" max="14912" width="0.625" customWidth="1"/>
    <col min="14913" max="14913" width="0" hidden="1" customWidth="1"/>
    <col min="14914" max="14914" width="1.375" customWidth="1"/>
    <col min="14915" max="14916" width="0" hidden="1" customWidth="1"/>
    <col min="14917" max="14917" width="0.75" customWidth="1"/>
    <col min="14918" max="14918" width="0.5" customWidth="1"/>
    <col min="14919" max="14919" width="0.875" customWidth="1"/>
    <col min="14920" max="14920" width="0.5" customWidth="1"/>
    <col min="14921" max="14921" width="0.75" customWidth="1"/>
    <col min="14922" max="14923" width="0.625" customWidth="1"/>
    <col min="14924" max="14924" width="1.25" customWidth="1"/>
    <col min="14925" max="14926" width="0.875" customWidth="1"/>
    <col min="14927" max="14927" width="1.875" customWidth="1"/>
    <col min="14928" max="14929" width="1.75" customWidth="1"/>
    <col min="14930" max="14930" width="0.375" customWidth="1"/>
    <col min="14931" max="14931" width="0.75" customWidth="1"/>
    <col min="14932" max="14932" width="0.625" customWidth="1"/>
    <col min="14933" max="14933" width="0" hidden="1" customWidth="1"/>
    <col min="14934" max="14934" width="0.625" customWidth="1"/>
    <col min="14935" max="14935" width="0.5" customWidth="1"/>
    <col min="14936" max="14936" width="0.75" customWidth="1"/>
    <col min="14937" max="14937" width="0" hidden="1" customWidth="1"/>
    <col min="14938" max="14938" width="0.375" customWidth="1"/>
    <col min="14939" max="14939" width="0.625" customWidth="1"/>
    <col min="14940" max="14940" width="0" hidden="1" customWidth="1"/>
    <col min="14941" max="14941" width="0.875" customWidth="1"/>
    <col min="14942" max="14942" width="0.375" customWidth="1"/>
    <col min="14943" max="14943" width="2.125" customWidth="1"/>
    <col min="14944" max="14944" width="0.5" customWidth="1"/>
    <col min="14945" max="15104" width="8.75"/>
    <col min="15105" max="15105" width="0.25" customWidth="1"/>
    <col min="15106" max="15106" width="0.875" customWidth="1"/>
    <col min="15107" max="15107" width="1" customWidth="1"/>
    <col min="15108" max="15108" width="0" hidden="1" customWidth="1"/>
    <col min="15109" max="15109" width="1.375" customWidth="1"/>
    <col min="15110" max="15110" width="0.375" customWidth="1"/>
    <col min="15111" max="15111" width="1.375" customWidth="1"/>
    <col min="15112" max="15112" width="0.75" customWidth="1"/>
    <col min="15113" max="15114" width="1.25" customWidth="1"/>
    <col min="15115" max="15115" width="0.625" customWidth="1"/>
    <col min="15116" max="15116" width="0.75" customWidth="1"/>
    <col min="15117" max="15117" width="1" customWidth="1"/>
    <col min="15118" max="15118" width="0.25" customWidth="1"/>
    <col min="15119" max="15119" width="1" customWidth="1"/>
    <col min="15120" max="15120" width="0.75" customWidth="1"/>
    <col min="15121" max="15122" width="0.875" customWidth="1"/>
    <col min="15123" max="15124" width="0.75" customWidth="1"/>
    <col min="15125" max="15125" width="0.125" customWidth="1"/>
    <col min="15126" max="15126" width="0.625" customWidth="1"/>
    <col min="15127" max="15127" width="1.75" customWidth="1"/>
    <col min="15128" max="15129" width="1" customWidth="1"/>
    <col min="15130" max="15130" width="0.875" customWidth="1"/>
    <col min="15131" max="15131" width="1.25" customWidth="1"/>
    <col min="15132" max="15132" width="1.75" customWidth="1"/>
    <col min="15133" max="15133" width="0.875" customWidth="1"/>
    <col min="15134" max="15134" width="1.25" customWidth="1"/>
    <col min="15135" max="15135" width="0.875" customWidth="1"/>
    <col min="15136" max="15136" width="0.5" customWidth="1"/>
    <col min="15137" max="15137" width="0.625" customWidth="1"/>
    <col min="15138" max="15138" width="1.5" customWidth="1"/>
    <col min="15139" max="15139" width="0" hidden="1" customWidth="1"/>
    <col min="15140" max="15140" width="1" customWidth="1"/>
    <col min="15141" max="15142" width="0.875" customWidth="1"/>
    <col min="15143" max="15143" width="1.875" customWidth="1"/>
    <col min="15144" max="15145" width="0.75" customWidth="1"/>
    <col min="15146" max="15146" width="1.75" customWidth="1"/>
    <col min="15147" max="15147" width="1.875" customWidth="1"/>
    <col min="15148" max="15148" width="1" customWidth="1"/>
    <col min="15149" max="15150" width="0.75" customWidth="1"/>
    <col min="15151" max="15151" width="0.875" customWidth="1"/>
    <col min="15152" max="15152" width="1.25" customWidth="1"/>
    <col min="15153" max="15155" width="0" hidden="1" customWidth="1"/>
    <col min="15156" max="15157" width="1.25" customWidth="1"/>
    <col min="15158" max="15158" width="0.5" customWidth="1"/>
    <col min="15159" max="15160" width="0.375" customWidth="1"/>
    <col min="15161" max="15161" width="0.5" customWidth="1"/>
    <col min="15162" max="15163" width="1.375" customWidth="1"/>
    <col min="15164" max="15164" width="0.375" customWidth="1"/>
    <col min="15165" max="15165" width="1.25" customWidth="1"/>
    <col min="15166" max="15166" width="1" customWidth="1"/>
    <col min="15167" max="15167" width="0.75" customWidth="1"/>
    <col min="15168" max="15168" width="0.625" customWidth="1"/>
    <col min="15169" max="15169" width="0" hidden="1" customWidth="1"/>
    <col min="15170" max="15170" width="1.375" customWidth="1"/>
    <col min="15171" max="15172" width="0" hidden="1" customWidth="1"/>
    <col min="15173" max="15173" width="0.75" customWidth="1"/>
    <col min="15174" max="15174" width="0.5" customWidth="1"/>
    <col min="15175" max="15175" width="0.875" customWidth="1"/>
    <col min="15176" max="15176" width="0.5" customWidth="1"/>
    <col min="15177" max="15177" width="0.75" customWidth="1"/>
    <col min="15178" max="15179" width="0.625" customWidth="1"/>
    <col min="15180" max="15180" width="1.25" customWidth="1"/>
    <col min="15181" max="15182" width="0.875" customWidth="1"/>
    <col min="15183" max="15183" width="1.875" customWidth="1"/>
    <col min="15184" max="15185" width="1.75" customWidth="1"/>
    <col min="15186" max="15186" width="0.375" customWidth="1"/>
    <col min="15187" max="15187" width="0.75" customWidth="1"/>
    <col min="15188" max="15188" width="0.625" customWidth="1"/>
    <col min="15189" max="15189" width="0" hidden="1" customWidth="1"/>
    <col min="15190" max="15190" width="0.625" customWidth="1"/>
    <col min="15191" max="15191" width="0.5" customWidth="1"/>
    <col min="15192" max="15192" width="0.75" customWidth="1"/>
    <col min="15193" max="15193" width="0" hidden="1" customWidth="1"/>
    <col min="15194" max="15194" width="0.375" customWidth="1"/>
    <col min="15195" max="15195" width="0.625" customWidth="1"/>
    <col min="15196" max="15196" width="0" hidden="1" customWidth="1"/>
    <col min="15197" max="15197" width="0.875" customWidth="1"/>
    <col min="15198" max="15198" width="0.375" customWidth="1"/>
    <col min="15199" max="15199" width="2.125" customWidth="1"/>
    <col min="15200" max="15200" width="0.5" customWidth="1"/>
    <col min="15201" max="15360" width="8.75"/>
    <col min="15361" max="15361" width="0.25" customWidth="1"/>
    <col min="15362" max="15362" width="0.875" customWidth="1"/>
    <col min="15363" max="15363" width="1" customWidth="1"/>
    <col min="15364" max="15364" width="0" hidden="1" customWidth="1"/>
    <col min="15365" max="15365" width="1.375" customWidth="1"/>
    <col min="15366" max="15366" width="0.375" customWidth="1"/>
    <col min="15367" max="15367" width="1.375" customWidth="1"/>
    <col min="15368" max="15368" width="0.75" customWidth="1"/>
    <col min="15369" max="15370" width="1.25" customWidth="1"/>
    <col min="15371" max="15371" width="0.625" customWidth="1"/>
    <col min="15372" max="15372" width="0.75" customWidth="1"/>
    <col min="15373" max="15373" width="1" customWidth="1"/>
    <col min="15374" max="15374" width="0.25" customWidth="1"/>
    <col min="15375" max="15375" width="1" customWidth="1"/>
    <col min="15376" max="15376" width="0.75" customWidth="1"/>
    <col min="15377" max="15378" width="0.875" customWidth="1"/>
    <col min="15379" max="15380" width="0.75" customWidth="1"/>
    <col min="15381" max="15381" width="0.125" customWidth="1"/>
    <col min="15382" max="15382" width="0.625" customWidth="1"/>
    <col min="15383" max="15383" width="1.75" customWidth="1"/>
    <col min="15384" max="15385" width="1" customWidth="1"/>
    <col min="15386" max="15386" width="0.875" customWidth="1"/>
    <col min="15387" max="15387" width="1.25" customWidth="1"/>
    <col min="15388" max="15388" width="1.75" customWidth="1"/>
    <col min="15389" max="15389" width="0.875" customWidth="1"/>
    <col min="15390" max="15390" width="1.25" customWidth="1"/>
    <col min="15391" max="15391" width="0.875" customWidth="1"/>
    <col min="15392" max="15392" width="0.5" customWidth="1"/>
    <col min="15393" max="15393" width="0.625" customWidth="1"/>
    <col min="15394" max="15394" width="1.5" customWidth="1"/>
    <col min="15395" max="15395" width="0" hidden="1" customWidth="1"/>
    <col min="15396" max="15396" width="1" customWidth="1"/>
    <col min="15397" max="15398" width="0.875" customWidth="1"/>
    <col min="15399" max="15399" width="1.875" customWidth="1"/>
    <col min="15400" max="15401" width="0.75" customWidth="1"/>
    <col min="15402" max="15402" width="1.75" customWidth="1"/>
    <col min="15403" max="15403" width="1.875" customWidth="1"/>
    <col min="15404" max="15404" width="1" customWidth="1"/>
    <col min="15405" max="15406" width="0.75" customWidth="1"/>
    <col min="15407" max="15407" width="0.875" customWidth="1"/>
    <col min="15408" max="15408" width="1.25" customWidth="1"/>
    <col min="15409" max="15411" width="0" hidden="1" customWidth="1"/>
    <col min="15412" max="15413" width="1.25" customWidth="1"/>
    <col min="15414" max="15414" width="0.5" customWidth="1"/>
    <col min="15415" max="15416" width="0.375" customWidth="1"/>
    <col min="15417" max="15417" width="0.5" customWidth="1"/>
    <col min="15418" max="15419" width="1.375" customWidth="1"/>
    <col min="15420" max="15420" width="0.375" customWidth="1"/>
    <col min="15421" max="15421" width="1.25" customWidth="1"/>
    <col min="15422" max="15422" width="1" customWidth="1"/>
    <col min="15423" max="15423" width="0.75" customWidth="1"/>
    <col min="15424" max="15424" width="0.625" customWidth="1"/>
    <col min="15425" max="15425" width="0" hidden="1" customWidth="1"/>
    <col min="15426" max="15426" width="1.375" customWidth="1"/>
    <col min="15427" max="15428" width="0" hidden="1" customWidth="1"/>
    <col min="15429" max="15429" width="0.75" customWidth="1"/>
    <col min="15430" max="15430" width="0.5" customWidth="1"/>
    <col min="15431" max="15431" width="0.875" customWidth="1"/>
    <col min="15432" max="15432" width="0.5" customWidth="1"/>
    <col min="15433" max="15433" width="0.75" customWidth="1"/>
    <col min="15434" max="15435" width="0.625" customWidth="1"/>
    <col min="15436" max="15436" width="1.25" customWidth="1"/>
    <col min="15437" max="15438" width="0.875" customWidth="1"/>
    <col min="15439" max="15439" width="1.875" customWidth="1"/>
    <col min="15440" max="15441" width="1.75" customWidth="1"/>
    <col min="15442" max="15442" width="0.375" customWidth="1"/>
    <col min="15443" max="15443" width="0.75" customWidth="1"/>
    <col min="15444" max="15444" width="0.625" customWidth="1"/>
    <col min="15445" max="15445" width="0" hidden="1" customWidth="1"/>
    <col min="15446" max="15446" width="0.625" customWidth="1"/>
    <col min="15447" max="15447" width="0.5" customWidth="1"/>
    <col min="15448" max="15448" width="0.75" customWidth="1"/>
    <col min="15449" max="15449" width="0" hidden="1" customWidth="1"/>
    <col min="15450" max="15450" width="0.375" customWidth="1"/>
    <col min="15451" max="15451" width="0.625" customWidth="1"/>
    <col min="15452" max="15452" width="0" hidden="1" customWidth="1"/>
    <col min="15453" max="15453" width="0.875" customWidth="1"/>
    <col min="15454" max="15454" width="0.375" customWidth="1"/>
    <col min="15455" max="15455" width="2.125" customWidth="1"/>
    <col min="15456" max="15456" width="0.5" customWidth="1"/>
    <col min="15457" max="15616" width="8.75"/>
    <col min="15617" max="15617" width="0.25" customWidth="1"/>
    <col min="15618" max="15618" width="0.875" customWidth="1"/>
    <col min="15619" max="15619" width="1" customWidth="1"/>
    <col min="15620" max="15620" width="0" hidden="1" customWidth="1"/>
    <col min="15621" max="15621" width="1.375" customWidth="1"/>
    <col min="15622" max="15622" width="0.375" customWidth="1"/>
    <col min="15623" max="15623" width="1.375" customWidth="1"/>
    <col min="15624" max="15624" width="0.75" customWidth="1"/>
    <col min="15625" max="15626" width="1.25" customWidth="1"/>
    <col min="15627" max="15627" width="0.625" customWidth="1"/>
    <col min="15628" max="15628" width="0.75" customWidth="1"/>
    <col min="15629" max="15629" width="1" customWidth="1"/>
    <col min="15630" max="15630" width="0.25" customWidth="1"/>
    <col min="15631" max="15631" width="1" customWidth="1"/>
    <col min="15632" max="15632" width="0.75" customWidth="1"/>
    <col min="15633" max="15634" width="0.875" customWidth="1"/>
    <col min="15635" max="15636" width="0.75" customWidth="1"/>
    <col min="15637" max="15637" width="0.125" customWidth="1"/>
    <col min="15638" max="15638" width="0.625" customWidth="1"/>
    <col min="15639" max="15639" width="1.75" customWidth="1"/>
    <col min="15640" max="15641" width="1" customWidth="1"/>
    <col min="15642" max="15642" width="0.875" customWidth="1"/>
    <col min="15643" max="15643" width="1.25" customWidth="1"/>
    <col min="15644" max="15644" width="1.75" customWidth="1"/>
    <col min="15645" max="15645" width="0.875" customWidth="1"/>
    <col min="15646" max="15646" width="1.25" customWidth="1"/>
    <col min="15647" max="15647" width="0.875" customWidth="1"/>
    <col min="15648" max="15648" width="0.5" customWidth="1"/>
    <col min="15649" max="15649" width="0.625" customWidth="1"/>
    <col min="15650" max="15650" width="1.5" customWidth="1"/>
    <col min="15651" max="15651" width="0" hidden="1" customWidth="1"/>
    <col min="15652" max="15652" width="1" customWidth="1"/>
    <col min="15653" max="15654" width="0.875" customWidth="1"/>
    <col min="15655" max="15655" width="1.875" customWidth="1"/>
    <col min="15656" max="15657" width="0.75" customWidth="1"/>
    <col min="15658" max="15658" width="1.75" customWidth="1"/>
    <col min="15659" max="15659" width="1.875" customWidth="1"/>
    <col min="15660" max="15660" width="1" customWidth="1"/>
    <col min="15661" max="15662" width="0.75" customWidth="1"/>
    <col min="15663" max="15663" width="0.875" customWidth="1"/>
    <col min="15664" max="15664" width="1.25" customWidth="1"/>
    <col min="15665" max="15667" width="0" hidden="1" customWidth="1"/>
    <col min="15668" max="15669" width="1.25" customWidth="1"/>
    <col min="15670" max="15670" width="0.5" customWidth="1"/>
    <col min="15671" max="15672" width="0.375" customWidth="1"/>
    <col min="15673" max="15673" width="0.5" customWidth="1"/>
    <col min="15674" max="15675" width="1.375" customWidth="1"/>
    <col min="15676" max="15676" width="0.375" customWidth="1"/>
    <col min="15677" max="15677" width="1.25" customWidth="1"/>
    <col min="15678" max="15678" width="1" customWidth="1"/>
    <col min="15679" max="15679" width="0.75" customWidth="1"/>
    <col min="15680" max="15680" width="0.625" customWidth="1"/>
    <col min="15681" max="15681" width="0" hidden="1" customWidth="1"/>
    <col min="15682" max="15682" width="1.375" customWidth="1"/>
    <col min="15683" max="15684" width="0" hidden="1" customWidth="1"/>
    <col min="15685" max="15685" width="0.75" customWidth="1"/>
    <col min="15686" max="15686" width="0.5" customWidth="1"/>
    <col min="15687" max="15687" width="0.875" customWidth="1"/>
    <col min="15688" max="15688" width="0.5" customWidth="1"/>
    <col min="15689" max="15689" width="0.75" customWidth="1"/>
    <col min="15690" max="15691" width="0.625" customWidth="1"/>
    <col min="15692" max="15692" width="1.25" customWidth="1"/>
    <col min="15693" max="15694" width="0.875" customWidth="1"/>
    <col min="15695" max="15695" width="1.875" customWidth="1"/>
    <col min="15696" max="15697" width="1.75" customWidth="1"/>
    <col min="15698" max="15698" width="0.375" customWidth="1"/>
    <col min="15699" max="15699" width="0.75" customWidth="1"/>
    <col min="15700" max="15700" width="0.625" customWidth="1"/>
    <col min="15701" max="15701" width="0" hidden="1" customWidth="1"/>
    <col min="15702" max="15702" width="0.625" customWidth="1"/>
    <col min="15703" max="15703" width="0.5" customWidth="1"/>
    <col min="15704" max="15704" width="0.75" customWidth="1"/>
    <col min="15705" max="15705" width="0" hidden="1" customWidth="1"/>
    <col min="15706" max="15706" width="0.375" customWidth="1"/>
    <col min="15707" max="15707" width="0.625" customWidth="1"/>
    <col min="15708" max="15708" width="0" hidden="1" customWidth="1"/>
    <col min="15709" max="15709" width="0.875" customWidth="1"/>
    <col min="15710" max="15710" width="0.375" customWidth="1"/>
    <col min="15711" max="15711" width="2.125" customWidth="1"/>
    <col min="15712" max="15712" width="0.5" customWidth="1"/>
    <col min="15713" max="15872" width="8.75"/>
    <col min="15873" max="15873" width="0.25" customWidth="1"/>
    <col min="15874" max="15874" width="0.875" customWidth="1"/>
    <col min="15875" max="15875" width="1" customWidth="1"/>
    <col min="15876" max="15876" width="0" hidden="1" customWidth="1"/>
    <col min="15877" max="15877" width="1.375" customWidth="1"/>
    <col min="15878" max="15878" width="0.375" customWidth="1"/>
    <col min="15879" max="15879" width="1.375" customWidth="1"/>
    <col min="15880" max="15880" width="0.75" customWidth="1"/>
    <col min="15881" max="15882" width="1.25" customWidth="1"/>
    <col min="15883" max="15883" width="0.625" customWidth="1"/>
    <col min="15884" max="15884" width="0.75" customWidth="1"/>
    <col min="15885" max="15885" width="1" customWidth="1"/>
    <col min="15886" max="15886" width="0.25" customWidth="1"/>
    <col min="15887" max="15887" width="1" customWidth="1"/>
    <col min="15888" max="15888" width="0.75" customWidth="1"/>
    <col min="15889" max="15890" width="0.875" customWidth="1"/>
    <col min="15891" max="15892" width="0.75" customWidth="1"/>
    <col min="15893" max="15893" width="0.125" customWidth="1"/>
    <col min="15894" max="15894" width="0.625" customWidth="1"/>
    <col min="15895" max="15895" width="1.75" customWidth="1"/>
    <col min="15896" max="15897" width="1" customWidth="1"/>
    <col min="15898" max="15898" width="0.875" customWidth="1"/>
    <col min="15899" max="15899" width="1.25" customWidth="1"/>
    <col min="15900" max="15900" width="1.75" customWidth="1"/>
    <col min="15901" max="15901" width="0.875" customWidth="1"/>
    <col min="15902" max="15902" width="1.25" customWidth="1"/>
    <col min="15903" max="15903" width="0.875" customWidth="1"/>
    <col min="15904" max="15904" width="0.5" customWidth="1"/>
    <col min="15905" max="15905" width="0.625" customWidth="1"/>
    <col min="15906" max="15906" width="1.5" customWidth="1"/>
    <col min="15907" max="15907" width="0" hidden="1" customWidth="1"/>
    <col min="15908" max="15908" width="1" customWidth="1"/>
    <col min="15909" max="15910" width="0.875" customWidth="1"/>
    <col min="15911" max="15911" width="1.875" customWidth="1"/>
    <col min="15912" max="15913" width="0.75" customWidth="1"/>
    <col min="15914" max="15914" width="1.75" customWidth="1"/>
    <col min="15915" max="15915" width="1.875" customWidth="1"/>
    <col min="15916" max="15916" width="1" customWidth="1"/>
    <col min="15917" max="15918" width="0.75" customWidth="1"/>
    <col min="15919" max="15919" width="0.875" customWidth="1"/>
    <col min="15920" max="15920" width="1.25" customWidth="1"/>
    <col min="15921" max="15923" width="0" hidden="1" customWidth="1"/>
    <col min="15924" max="15925" width="1.25" customWidth="1"/>
    <col min="15926" max="15926" width="0.5" customWidth="1"/>
    <col min="15927" max="15928" width="0.375" customWidth="1"/>
    <col min="15929" max="15929" width="0.5" customWidth="1"/>
    <col min="15930" max="15931" width="1.375" customWidth="1"/>
    <col min="15932" max="15932" width="0.375" customWidth="1"/>
    <col min="15933" max="15933" width="1.25" customWidth="1"/>
    <col min="15934" max="15934" width="1" customWidth="1"/>
    <col min="15935" max="15935" width="0.75" customWidth="1"/>
    <col min="15936" max="15936" width="0.625" customWidth="1"/>
    <col min="15937" max="15937" width="0" hidden="1" customWidth="1"/>
    <col min="15938" max="15938" width="1.375" customWidth="1"/>
    <col min="15939" max="15940" width="0" hidden="1" customWidth="1"/>
    <col min="15941" max="15941" width="0.75" customWidth="1"/>
    <col min="15942" max="15942" width="0.5" customWidth="1"/>
    <col min="15943" max="15943" width="0.875" customWidth="1"/>
    <col min="15944" max="15944" width="0.5" customWidth="1"/>
    <col min="15945" max="15945" width="0.75" customWidth="1"/>
    <col min="15946" max="15947" width="0.625" customWidth="1"/>
    <col min="15948" max="15948" width="1.25" customWidth="1"/>
    <col min="15949" max="15950" width="0.875" customWidth="1"/>
    <col min="15951" max="15951" width="1.875" customWidth="1"/>
    <col min="15952" max="15953" width="1.75" customWidth="1"/>
    <col min="15954" max="15954" width="0.375" customWidth="1"/>
    <col min="15955" max="15955" width="0.75" customWidth="1"/>
    <col min="15956" max="15956" width="0.625" customWidth="1"/>
    <col min="15957" max="15957" width="0" hidden="1" customWidth="1"/>
    <col min="15958" max="15958" width="0.625" customWidth="1"/>
    <col min="15959" max="15959" width="0.5" customWidth="1"/>
    <col min="15960" max="15960" width="0.75" customWidth="1"/>
    <col min="15961" max="15961" width="0" hidden="1" customWidth="1"/>
    <col min="15962" max="15962" width="0.375" customWidth="1"/>
    <col min="15963" max="15963" width="0.625" customWidth="1"/>
    <col min="15964" max="15964" width="0" hidden="1" customWidth="1"/>
    <col min="15965" max="15965" width="0.875" customWidth="1"/>
    <col min="15966" max="15966" width="0.375" customWidth="1"/>
    <col min="15967" max="15967" width="2.125" customWidth="1"/>
    <col min="15968" max="15968" width="0.5" customWidth="1"/>
    <col min="15969" max="16128" width="8.75"/>
    <col min="16129" max="16129" width="0.25" customWidth="1"/>
    <col min="16130" max="16130" width="0.875" customWidth="1"/>
    <col min="16131" max="16131" width="1" customWidth="1"/>
    <col min="16132" max="16132" width="0" hidden="1" customWidth="1"/>
    <col min="16133" max="16133" width="1.375" customWidth="1"/>
    <col min="16134" max="16134" width="0.375" customWidth="1"/>
    <col min="16135" max="16135" width="1.375" customWidth="1"/>
    <col min="16136" max="16136" width="0.75" customWidth="1"/>
    <col min="16137" max="16138" width="1.25" customWidth="1"/>
    <col min="16139" max="16139" width="0.625" customWidth="1"/>
    <col min="16140" max="16140" width="0.75" customWidth="1"/>
    <col min="16141" max="16141" width="1" customWidth="1"/>
    <col min="16142" max="16142" width="0.25" customWidth="1"/>
    <col min="16143" max="16143" width="1" customWidth="1"/>
    <col min="16144" max="16144" width="0.75" customWidth="1"/>
    <col min="16145" max="16146" width="0.875" customWidth="1"/>
    <col min="16147" max="16148" width="0.75" customWidth="1"/>
    <col min="16149" max="16149" width="0.125" customWidth="1"/>
    <col min="16150" max="16150" width="0.625" customWidth="1"/>
    <col min="16151" max="16151" width="1.75" customWidth="1"/>
    <col min="16152" max="16153" width="1" customWidth="1"/>
    <col min="16154" max="16154" width="0.875" customWidth="1"/>
    <col min="16155" max="16155" width="1.25" customWidth="1"/>
    <col min="16156" max="16156" width="1.75" customWidth="1"/>
    <col min="16157" max="16157" width="0.875" customWidth="1"/>
    <col min="16158" max="16158" width="1.25" customWidth="1"/>
    <col min="16159" max="16159" width="0.875" customWidth="1"/>
    <col min="16160" max="16160" width="0.5" customWidth="1"/>
    <col min="16161" max="16161" width="0.625" customWidth="1"/>
    <col min="16162" max="16162" width="1.5" customWidth="1"/>
    <col min="16163" max="16163" width="0" hidden="1" customWidth="1"/>
    <col min="16164" max="16164" width="1" customWidth="1"/>
    <col min="16165" max="16166" width="0.875" customWidth="1"/>
    <col min="16167" max="16167" width="1.875" customWidth="1"/>
    <col min="16168" max="16169" width="0.75" customWidth="1"/>
    <col min="16170" max="16170" width="1.75" customWidth="1"/>
    <col min="16171" max="16171" width="1.875" customWidth="1"/>
    <col min="16172" max="16172" width="1" customWidth="1"/>
    <col min="16173" max="16174" width="0.75" customWidth="1"/>
    <col min="16175" max="16175" width="0.875" customWidth="1"/>
    <col min="16176" max="16176" width="1.25" customWidth="1"/>
    <col min="16177" max="16179" width="0" hidden="1" customWidth="1"/>
    <col min="16180" max="16181" width="1.25" customWidth="1"/>
    <col min="16182" max="16182" width="0.5" customWidth="1"/>
    <col min="16183" max="16184" width="0.375" customWidth="1"/>
    <col min="16185" max="16185" width="0.5" customWidth="1"/>
    <col min="16186" max="16187" width="1.375" customWidth="1"/>
    <col min="16188" max="16188" width="0.375" customWidth="1"/>
    <col min="16189" max="16189" width="1.25" customWidth="1"/>
    <col min="16190" max="16190" width="1" customWidth="1"/>
    <col min="16191" max="16191" width="0.75" customWidth="1"/>
    <col min="16192" max="16192" width="0.625" customWidth="1"/>
    <col min="16193" max="16193" width="0" hidden="1" customWidth="1"/>
    <col min="16194" max="16194" width="1.375" customWidth="1"/>
    <col min="16195" max="16196" width="0" hidden="1" customWidth="1"/>
    <col min="16197" max="16197" width="0.75" customWidth="1"/>
    <col min="16198" max="16198" width="0.5" customWidth="1"/>
    <col min="16199" max="16199" width="0.875" customWidth="1"/>
    <col min="16200" max="16200" width="0.5" customWidth="1"/>
    <col min="16201" max="16201" width="0.75" customWidth="1"/>
    <col min="16202" max="16203" width="0.625" customWidth="1"/>
    <col min="16204" max="16204" width="1.25" customWidth="1"/>
    <col min="16205" max="16206" width="0.875" customWidth="1"/>
    <col min="16207" max="16207" width="1.875" customWidth="1"/>
    <col min="16208" max="16209" width="1.75" customWidth="1"/>
    <col min="16210" max="16210" width="0.375" customWidth="1"/>
    <col min="16211" max="16211" width="0.75" customWidth="1"/>
    <col min="16212" max="16212" width="0.625" customWidth="1"/>
    <col min="16213" max="16213" width="0" hidden="1" customWidth="1"/>
    <col min="16214" max="16214" width="0.625" customWidth="1"/>
    <col min="16215" max="16215" width="0.5" customWidth="1"/>
    <col min="16216" max="16216" width="0.75" customWidth="1"/>
    <col min="16217" max="16217" width="0" hidden="1" customWidth="1"/>
    <col min="16218" max="16218" width="0.375" customWidth="1"/>
    <col min="16219" max="16219" width="0.625" customWidth="1"/>
    <col min="16220" max="16220" width="0" hidden="1" customWidth="1"/>
    <col min="16221" max="16221" width="0.875" customWidth="1"/>
    <col min="16222" max="16222" width="0.375" customWidth="1"/>
    <col min="16223" max="16223" width="2.125" customWidth="1"/>
    <col min="16224" max="16224" width="0.5" customWidth="1"/>
    <col min="16225" max="16384" width="8.75"/>
  </cols>
  <sheetData>
    <row r="1" spans="1:95" ht="19.149999999999999" customHeight="1">
      <c r="B1" s="595" t="s">
        <v>479</v>
      </c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5"/>
      <c r="U1" s="595"/>
      <c r="V1" s="595"/>
      <c r="W1" s="595"/>
      <c r="X1" s="595"/>
      <c r="Y1" s="595"/>
      <c r="Z1" s="595"/>
      <c r="AA1" s="595"/>
      <c r="AB1" s="595"/>
      <c r="AC1" s="595"/>
      <c r="AD1" s="595"/>
      <c r="AE1" s="595"/>
      <c r="AF1" s="595"/>
      <c r="AG1" s="595"/>
      <c r="AH1" s="595"/>
      <c r="AI1" s="595"/>
      <c r="AJ1" s="595"/>
      <c r="AK1" s="595"/>
      <c r="AL1" s="595"/>
      <c r="AM1" s="595"/>
      <c r="AN1" s="595"/>
      <c r="AO1" s="595"/>
      <c r="AP1" s="595"/>
      <c r="AQ1" s="595"/>
      <c r="AR1" s="595"/>
      <c r="AS1" s="595"/>
      <c r="AT1" s="595"/>
      <c r="AU1" s="595"/>
      <c r="AV1" s="595"/>
      <c r="AW1" s="595"/>
      <c r="AX1" s="595"/>
      <c r="AY1" s="595"/>
      <c r="AZ1" s="595"/>
      <c r="BA1" s="595"/>
      <c r="BB1" s="595"/>
      <c r="BC1" s="595"/>
      <c r="BD1" s="595"/>
      <c r="BE1" s="595"/>
      <c r="BF1" s="595"/>
      <c r="BG1" s="595"/>
      <c r="BH1" s="595"/>
      <c r="BI1" s="595"/>
      <c r="BJ1" s="595"/>
      <c r="BK1" s="595"/>
      <c r="BL1" s="595"/>
      <c r="BM1" s="595"/>
      <c r="BN1" s="595"/>
      <c r="BO1" s="595"/>
      <c r="BP1" s="595"/>
      <c r="BQ1" s="595"/>
      <c r="BR1" s="595"/>
      <c r="BS1" s="595"/>
      <c r="BT1" s="595"/>
      <c r="BU1" s="595"/>
      <c r="BV1" s="595"/>
      <c r="BW1" s="595"/>
      <c r="BX1" s="595"/>
      <c r="BY1" s="595"/>
      <c r="BZ1" s="595"/>
      <c r="CA1" s="595"/>
      <c r="CB1" s="595"/>
      <c r="CC1" s="595"/>
      <c r="CD1" s="595"/>
      <c r="CE1" s="595"/>
      <c r="CF1" s="595"/>
      <c r="CG1" s="595"/>
      <c r="CH1" s="595"/>
      <c r="CI1" s="595"/>
      <c r="CJ1" s="595"/>
      <c r="CK1" s="595"/>
      <c r="CL1" s="595"/>
      <c r="CM1" s="595"/>
      <c r="CN1" s="595"/>
      <c r="CO1" s="595"/>
      <c r="CP1" s="595"/>
      <c r="CQ1" s="595"/>
    </row>
    <row r="2" spans="1:95" ht="19.149999999999999" customHeight="1">
      <c r="B2" s="596"/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  <c r="Q2" s="597"/>
      <c r="R2" s="597"/>
      <c r="S2" s="597"/>
      <c r="T2" s="597"/>
      <c r="U2" s="597"/>
      <c r="V2" s="597"/>
      <c r="W2" s="597"/>
      <c r="X2" s="597"/>
      <c r="Y2" s="597"/>
      <c r="Z2" s="597"/>
      <c r="AA2" s="597"/>
      <c r="AB2" s="597"/>
      <c r="AC2" s="597"/>
      <c r="AD2" s="597"/>
      <c r="AE2" s="597"/>
      <c r="AF2" s="597"/>
      <c r="AG2" s="597"/>
      <c r="AH2" s="597"/>
      <c r="AI2" s="597"/>
      <c r="AJ2" s="597"/>
      <c r="AK2" s="597"/>
      <c r="AL2" s="597"/>
      <c r="AM2" s="597"/>
      <c r="AN2" s="597"/>
      <c r="AO2" s="597"/>
      <c r="AP2" s="597"/>
      <c r="AQ2" s="597"/>
      <c r="AR2" s="597"/>
      <c r="AS2" s="597"/>
      <c r="AT2" s="597"/>
      <c r="AU2" s="597"/>
      <c r="AV2" s="597"/>
      <c r="AW2" s="597"/>
      <c r="AX2" s="597"/>
      <c r="AY2" s="597"/>
      <c r="AZ2" s="597"/>
      <c r="BA2" s="597"/>
      <c r="BB2" s="597"/>
      <c r="BC2" s="597"/>
      <c r="BD2" s="597"/>
      <c r="BE2" s="597"/>
      <c r="BF2" s="597"/>
      <c r="BG2" s="597"/>
      <c r="BH2" s="597"/>
      <c r="BI2" s="597"/>
      <c r="BJ2" s="597"/>
      <c r="BK2" s="597"/>
      <c r="BL2" s="597"/>
      <c r="BM2" s="597"/>
      <c r="BN2" s="597"/>
      <c r="BO2" s="597"/>
      <c r="BP2" s="597"/>
      <c r="BQ2" s="597"/>
      <c r="BR2" s="597"/>
      <c r="BS2" s="597"/>
      <c r="BT2" s="597"/>
      <c r="BU2" s="597"/>
      <c r="BV2" s="597"/>
      <c r="BW2" s="597"/>
      <c r="BX2" s="597"/>
      <c r="BY2" s="597"/>
      <c r="BZ2" s="597"/>
      <c r="CA2" s="597"/>
      <c r="CB2" s="597"/>
      <c r="CC2" s="597"/>
      <c r="CD2" s="597"/>
      <c r="CE2" s="597"/>
      <c r="CF2" s="597"/>
      <c r="CG2" s="597"/>
      <c r="CH2" s="597"/>
      <c r="CI2" s="597"/>
      <c r="CJ2" s="597"/>
      <c r="CK2" s="597"/>
      <c r="CL2" s="597"/>
      <c r="CM2" s="597"/>
      <c r="CN2" s="597"/>
      <c r="CO2" s="597"/>
    </row>
    <row r="3" spans="1:95" ht="19.149999999999999" customHeight="1">
      <c r="A3" s="574">
        <v>1</v>
      </c>
      <c r="B3" s="574"/>
      <c r="C3" s="574"/>
      <c r="D3" s="1" t="s">
        <v>208</v>
      </c>
      <c r="E3" s="573" t="s">
        <v>209</v>
      </c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573"/>
      <c r="W3" s="573"/>
      <c r="X3" s="573"/>
      <c r="Y3" s="573"/>
      <c r="Z3" s="573"/>
      <c r="AA3" s="573"/>
      <c r="AB3" s="573"/>
      <c r="AC3" s="573"/>
      <c r="AD3" s="573"/>
      <c r="AE3" s="573"/>
      <c r="AF3" s="573"/>
      <c r="AG3" s="573"/>
      <c r="AH3" s="573"/>
      <c r="AI3" s="573"/>
      <c r="AJ3" s="573"/>
      <c r="AK3" s="573"/>
      <c r="AL3" s="573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</row>
    <row r="4" spans="1:95" ht="19.149999999999999" customHeight="1">
      <c r="A4" s="2" t="s">
        <v>210</v>
      </c>
      <c r="B4" s="2"/>
      <c r="C4" s="2"/>
      <c r="D4" s="2"/>
      <c r="E4" s="2"/>
      <c r="F4" s="2"/>
      <c r="G4" s="2" t="s">
        <v>211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575" t="s">
        <v>44</v>
      </c>
      <c r="AX4" s="575"/>
      <c r="AY4" s="575"/>
      <c r="AZ4" s="2"/>
      <c r="BA4" s="2"/>
      <c r="BB4" s="585">
        <v>1.76</v>
      </c>
      <c r="BC4" s="585"/>
      <c r="BD4" s="585"/>
      <c r="BE4" s="585"/>
      <c r="BF4" s="585"/>
      <c r="BG4" s="585"/>
      <c r="BH4" s="585"/>
      <c r="BI4" s="585"/>
      <c r="BJ4" s="585"/>
      <c r="BK4" s="585"/>
      <c r="BL4" s="585"/>
      <c r="BM4" s="585"/>
      <c r="BN4" s="2"/>
      <c r="BO4" s="2"/>
      <c r="BP4" s="2"/>
      <c r="BQ4" s="569" t="s">
        <v>212</v>
      </c>
      <c r="BR4" s="569"/>
      <c r="BS4" s="569"/>
      <c r="BT4" s="569"/>
      <c r="BU4" s="569"/>
      <c r="BV4" s="569"/>
      <c r="BW4" s="569"/>
      <c r="BX4" s="569"/>
      <c r="BY4" s="569"/>
      <c r="BZ4" s="2"/>
      <c r="CA4" s="575"/>
      <c r="CB4" s="575"/>
      <c r="CC4" s="575"/>
      <c r="CD4" s="575"/>
      <c r="CE4" s="575"/>
      <c r="CF4" s="575"/>
      <c r="CG4" s="2"/>
      <c r="CH4" s="2"/>
      <c r="CI4" s="2"/>
      <c r="CJ4" s="2"/>
      <c r="CK4" s="2"/>
      <c r="CL4" s="2"/>
      <c r="CM4" s="2"/>
      <c r="CN4" s="2"/>
      <c r="CO4" s="2"/>
    </row>
    <row r="5" spans="1:95" ht="19.149999999999999" customHeight="1">
      <c r="A5" s="1"/>
      <c r="B5" s="1"/>
      <c r="C5" s="1"/>
      <c r="D5" s="1"/>
      <c r="E5" s="1"/>
      <c r="F5" s="1"/>
      <c r="G5" s="573" t="s">
        <v>213</v>
      </c>
      <c r="H5" s="573"/>
      <c r="I5" s="573"/>
      <c r="J5" s="573"/>
      <c r="K5" s="573"/>
      <c r="L5" s="573"/>
      <c r="M5" s="573"/>
      <c r="N5" s="573"/>
      <c r="O5" s="573"/>
      <c r="P5" s="573"/>
      <c r="Q5" s="573"/>
      <c r="R5" s="573"/>
      <c r="S5" s="573"/>
      <c r="T5" s="573"/>
      <c r="U5" s="573"/>
      <c r="V5" s="573"/>
      <c r="W5" s="573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571" t="s">
        <v>44</v>
      </c>
      <c r="AX5" s="571"/>
      <c r="AY5" s="571"/>
      <c r="AZ5" s="1"/>
      <c r="BA5" s="1"/>
      <c r="BB5" s="572">
        <f>BB4</f>
        <v>1.76</v>
      </c>
      <c r="BC5" s="572"/>
      <c r="BD5" s="572"/>
      <c r="BE5" s="572"/>
      <c r="BF5" s="572"/>
      <c r="BG5" s="572"/>
      <c r="BH5" s="572"/>
      <c r="BI5" s="572"/>
      <c r="BJ5" s="572"/>
      <c r="BK5" s="572"/>
      <c r="BL5" s="572"/>
      <c r="BM5" s="572"/>
      <c r="BN5" s="1"/>
      <c r="BO5" s="1"/>
      <c r="BP5" s="1"/>
      <c r="BQ5" s="573" t="s">
        <v>212</v>
      </c>
      <c r="BR5" s="573"/>
      <c r="BS5" s="573"/>
      <c r="BT5" s="573"/>
      <c r="BU5" s="573"/>
      <c r="BV5" s="573"/>
      <c r="BW5" s="573"/>
      <c r="BX5" s="573"/>
      <c r="BY5" s="573"/>
      <c r="BZ5" s="1"/>
      <c r="CA5" s="571"/>
      <c r="CB5" s="571"/>
      <c r="CC5" s="571"/>
      <c r="CD5" s="571"/>
      <c r="CE5" s="571"/>
      <c r="CF5" s="571"/>
      <c r="CG5" s="1"/>
      <c r="CH5" s="1"/>
      <c r="CI5" s="1"/>
      <c r="CJ5" s="1"/>
      <c r="CK5" s="1"/>
      <c r="CL5" s="1"/>
      <c r="CM5" s="1"/>
      <c r="CN5" s="1"/>
      <c r="CO5" s="1"/>
    </row>
    <row r="6" spans="1:95" ht="19.149999999999999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</row>
    <row r="7" spans="1:95" ht="19.149999999999999" hidden="1" customHeight="1">
      <c r="A7" s="574">
        <v>2</v>
      </c>
      <c r="B7" s="574"/>
      <c r="C7" s="574"/>
      <c r="D7" s="1" t="s">
        <v>208</v>
      </c>
      <c r="E7" s="573" t="s">
        <v>337</v>
      </c>
      <c r="F7" s="573"/>
      <c r="G7" s="573"/>
      <c r="H7" s="573"/>
      <c r="I7" s="573"/>
      <c r="J7" s="573"/>
      <c r="K7" s="573"/>
      <c r="L7" s="573"/>
      <c r="M7" s="573"/>
      <c r="N7" s="573"/>
      <c r="O7" s="573"/>
      <c r="P7" s="573"/>
      <c r="Q7" s="573"/>
      <c r="R7" s="573"/>
      <c r="S7" s="573"/>
      <c r="T7" s="573"/>
      <c r="U7" s="573"/>
      <c r="V7" s="573"/>
      <c r="W7" s="573"/>
      <c r="X7" s="573"/>
      <c r="Y7" s="573"/>
      <c r="Z7" s="573"/>
      <c r="AA7" s="573"/>
      <c r="AB7" s="573"/>
      <c r="AC7" s="573"/>
      <c r="AD7" s="573"/>
      <c r="AE7" s="573"/>
      <c r="AF7" s="573"/>
      <c r="AG7" s="573"/>
      <c r="AH7" s="573"/>
      <c r="AI7" s="573"/>
      <c r="AJ7" s="573"/>
      <c r="AK7" s="573"/>
      <c r="AL7" s="573"/>
      <c r="AM7" s="573"/>
      <c r="AN7" s="573"/>
      <c r="AO7" s="573"/>
      <c r="AP7" s="573"/>
      <c r="AQ7" s="573"/>
      <c r="AR7" s="573"/>
      <c r="AS7" s="573"/>
      <c r="AT7" s="573"/>
      <c r="AU7" s="573"/>
      <c r="AV7" s="573"/>
      <c r="AW7" s="573"/>
      <c r="AX7" s="573"/>
      <c r="AY7" s="573"/>
      <c r="AZ7" s="573"/>
      <c r="BA7" s="573"/>
      <c r="BB7" s="573"/>
      <c r="BC7" s="573"/>
      <c r="BD7" s="573"/>
      <c r="BE7" s="573"/>
      <c r="BF7" s="573"/>
      <c r="BG7" s="573"/>
      <c r="BH7" s="573"/>
      <c r="BI7" s="573"/>
      <c r="BJ7" s="573"/>
      <c r="BK7" s="573"/>
      <c r="BL7" s="573"/>
      <c r="BM7" s="573"/>
      <c r="BN7" s="573"/>
      <c r="BO7" s="573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</row>
    <row r="8" spans="1:95" ht="19.149999999999999" hidden="1" customHeight="1">
      <c r="A8" s="2"/>
      <c r="B8" s="2"/>
      <c r="C8" s="2"/>
      <c r="D8" s="2"/>
      <c r="E8" s="2"/>
      <c r="F8" s="2"/>
      <c r="G8" s="2" t="s">
        <v>211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575" t="s">
        <v>44</v>
      </c>
      <c r="AX8" s="575"/>
      <c r="AY8" s="575"/>
      <c r="AZ8" s="2"/>
      <c r="BA8" s="2"/>
      <c r="BB8" s="585">
        <v>0</v>
      </c>
      <c r="BC8" s="585"/>
      <c r="BD8" s="585"/>
      <c r="BE8" s="585"/>
      <c r="BF8" s="585"/>
      <c r="BG8" s="585"/>
      <c r="BH8" s="585"/>
      <c r="BI8" s="585"/>
      <c r="BJ8" s="585"/>
      <c r="BK8" s="585"/>
      <c r="BL8" s="585"/>
      <c r="BM8" s="585"/>
      <c r="BN8" s="2"/>
      <c r="BO8" s="2"/>
      <c r="BP8" s="2"/>
      <c r="BQ8" s="569" t="s">
        <v>212</v>
      </c>
      <c r="BR8" s="569"/>
      <c r="BS8" s="569"/>
      <c r="BT8" s="569"/>
      <c r="BU8" s="569"/>
      <c r="BV8" s="569"/>
      <c r="BW8" s="569"/>
      <c r="BX8" s="569"/>
      <c r="BY8" s="569"/>
      <c r="BZ8" s="2"/>
      <c r="CA8" s="575"/>
      <c r="CB8" s="575"/>
      <c r="CC8" s="575"/>
      <c r="CD8" s="575"/>
      <c r="CE8" s="575"/>
      <c r="CF8" s="575"/>
      <c r="CG8" s="2"/>
      <c r="CH8" s="2"/>
      <c r="CI8" s="2"/>
      <c r="CJ8" s="2"/>
      <c r="CK8" s="2"/>
      <c r="CL8" s="2"/>
      <c r="CM8" s="2"/>
      <c r="CN8" s="2"/>
      <c r="CO8" s="2"/>
    </row>
    <row r="9" spans="1:95" ht="19.149999999999999" hidden="1" customHeight="1">
      <c r="A9" s="1"/>
      <c r="B9" s="1"/>
      <c r="C9" s="1"/>
      <c r="D9" s="1"/>
      <c r="E9" s="1"/>
      <c r="F9" s="1"/>
      <c r="G9" s="573" t="s">
        <v>213</v>
      </c>
      <c r="H9" s="573"/>
      <c r="I9" s="573"/>
      <c r="J9" s="573"/>
      <c r="K9" s="573"/>
      <c r="L9" s="573"/>
      <c r="M9" s="573"/>
      <c r="N9" s="573"/>
      <c r="O9" s="573"/>
      <c r="P9" s="573"/>
      <c r="Q9" s="573"/>
      <c r="R9" s="573"/>
      <c r="S9" s="573"/>
      <c r="T9" s="573"/>
      <c r="U9" s="573"/>
      <c r="V9" s="573"/>
      <c r="W9" s="57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571" t="s">
        <v>44</v>
      </c>
      <c r="AX9" s="571"/>
      <c r="AY9" s="571"/>
      <c r="AZ9" s="1"/>
      <c r="BA9" s="1"/>
      <c r="BB9" s="572">
        <f>BB8</f>
        <v>0</v>
      </c>
      <c r="BC9" s="572"/>
      <c r="BD9" s="572"/>
      <c r="BE9" s="572"/>
      <c r="BF9" s="572"/>
      <c r="BG9" s="572"/>
      <c r="BH9" s="572"/>
      <c r="BI9" s="572"/>
      <c r="BJ9" s="572"/>
      <c r="BK9" s="572"/>
      <c r="BL9" s="572"/>
      <c r="BM9" s="572"/>
      <c r="BN9" s="1"/>
      <c r="BO9" s="1"/>
      <c r="BP9" s="1"/>
      <c r="BQ9" s="573" t="s">
        <v>212</v>
      </c>
      <c r="BR9" s="573"/>
      <c r="BS9" s="573"/>
      <c r="BT9" s="573"/>
      <c r="BU9" s="573"/>
      <c r="BV9" s="573"/>
      <c r="BW9" s="573"/>
      <c r="BX9" s="573"/>
      <c r="BY9" s="573"/>
      <c r="BZ9" s="1"/>
      <c r="CA9" s="571"/>
      <c r="CB9" s="571"/>
      <c r="CC9" s="571"/>
      <c r="CD9" s="571"/>
      <c r="CE9" s="571"/>
      <c r="CF9" s="571"/>
      <c r="CG9" s="1"/>
      <c r="CH9" s="1"/>
      <c r="CI9" s="1"/>
      <c r="CJ9" s="1"/>
      <c r="CK9" s="1"/>
      <c r="CL9" s="1"/>
      <c r="CM9" s="1"/>
      <c r="CN9" s="1"/>
      <c r="CO9" s="1"/>
    </row>
    <row r="10" spans="1:95" ht="19.149999999999999" hidden="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</row>
    <row r="11" spans="1:95" ht="19.149999999999999" hidden="1" customHeight="1">
      <c r="A11" s="574">
        <v>3</v>
      </c>
      <c r="B11" s="574"/>
      <c r="C11" s="574"/>
      <c r="D11" s="1" t="s">
        <v>208</v>
      </c>
      <c r="E11" s="573" t="s">
        <v>338</v>
      </c>
      <c r="F11" s="573"/>
      <c r="G11" s="573"/>
      <c r="H11" s="573"/>
      <c r="I11" s="573"/>
      <c r="J11" s="573"/>
      <c r="K11" s="573"/>
      <c r="L11" s="573"/>
      <c r="M11" s="573"/>
      <c r="N11" s="573"/>
      <c r="O11" s="573"/>
      <c r="P11" s="573"/>
      <c r="Q11" s="573"/>
      <c r="R11" s="573"/>
      <c r="S11" s="573"/>
      <c r="T11" s="573"/>
      <c r="U11" s="573"/>
      <c r="V11" s="573"/>
      <c r="W11" s="573"/>
      <c r="X11" s="573"/>
      <c r="Y11" s="573"/>
      <c r="Z11" s="573"/>
      <c r="AA11" s="573"/>
      <c r="AB11" s="573"/>
      <c r="AC11" s="573"/>
      <c r="AD11" s="573"/>
      <c r="AE11" s="573"/>
      <c r="AF11" s="573"/>
      <c r="AG11" s="573"/>
      <c r="AH11" s="573"/>
      <c r="AI11" s="573"/>
      <c r="AJ11" s="573"/>
      <c r="AK11" s="573"/>
      <c r="AL11" s="573"/>
      <c r="AM11" s="573"/>
      <c r="AN11" s="573"/>
      <c r="AO11" s="573"/>
      <c r="AP11" s="573"/>
      <c r="AQ11" s="573"/>
      <c r="AR11" s="573"/>
      <c r="AS11" s="573"/>
      <c r="AT11" s="573"/>
      <c r="AU11" s="573"/>
      <c r="AV11" s="573"/>
      <c r="AW11" s="573"/>
      <c r="AX11" s="573"/>
      <c r="AY11" s="573"/>
      <c r="AZ11" s="573"/>
      <c r="BA11" s="573"/>
      <c r="BB11" s="573"/>
      <c r="BC11" s="573"/>
      <c r="BD11" s="573"/>
      <c r="BE11" s="573"/>
      <c r="BF11" s="573"/>
      <c r="BG11" s="573"/>
      <c r="BH11" s="573"/>
      <c r="BI11" s="573"/>
      <c r="BJ11" s="573"/>
      <c r="BK11" s="573"/>
      <c r="BL11" s="573"/>
      <c r="BM11" s="573"/>
      <c r="BN11" s="573"/>
      <c r="BO11" s="573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</row>
    <row r="12" spans="1:95" ht="19.149999999999999" hidden="1" customHeight="1">
      <c r="A12" s="2"/>
      <c r="B12" s="2"/>
      <c r="C12" s="2"/>
      <c r="D12" s="2"/>
      <c r="E12" s="2"/>
      <c r="F12" s="2"/>
      <c r="G12" s="2" t="s">
        <v>211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575" t="s">
        <v>44</v>
      </c>
      <c r="AX12" s="575"/>
      <c r="AY12" s="575"/>
      <c r="AZ12" s="2"/>
      <c r="BA12" s="2"/>
      <c r="BB12" s="585">
        <v>0</v>
      </c>
      <c r="BC12" s="585"/>
      <c r="BD12" s="585"/>
      <c r="BE12" s="585"/>
      <c r="BF12" s="585"/>
      <c r="BG12" s="585"/>
      <c r="BH12" s="585"/>
      <c r="BI12" s="585"/>
      <c r="BJ12" s="585"/>
      <c r="BK12" s="585"/>
      <c r="BL12" s="585"/>
      <c r="BM12" s="585"/>
      <c r="BN12" s="2"/>
      <c r="BO12" s="2"/>
      <c r="BP12" s="2"/>
      <c r="BQ12" s="569" t="s">
        <v>216</v>
      </c>
      <c r="BR12" s="569"/>
      <c r="BS12" s="569"/>
      <c r="BT12" s="569"/>
      <c r="BU12" s="569"/>
      <c r="BV12" s="569"/>
      <c r="BW12" s="569"/>
      <c r="BX12" s="569"/>
      <c r="BY12" s="569"/>
      <c r="BZ12" s="2"/>
      <c r="CA12" s="575"/>
      <c r="CB12" s="575"/>
      <c r="CC12" s="575"/>
      <c r="CD12" s="575"/>
      <c r="CE12" s="575"/>
      <c r="CF12" s="575"/>
      <c r="CG12" s="2"/>
      <c r="CH12" s="2"/>
      <c r="CI12" s="2"/>
      <c r="CJ12" s="2"/>
      <c r="CK12" s="2"/>
      <c r="CL12" s="2"/>
      <c r="CM12" s="2"/>
      <c r="CN12" s="2"/>
      <c r="CO12" s="2"/>
    </row>
    <row r="13" spans="1:95" ht="19.149999999999999" hidden="1" customHeight="1">
      <c r="A13" s="2"/>
      <c r="B13" s="2"/>
      <c r="C13" s="2"/>
      <c r="D13" s="2"/>
      <c r="E13" s="2"/>
      <c r="F13" s="2"/>
      <c r="G13" s="2" t="s">
        <v>339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 t="s">
        <v>220</v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575">
        <v>1</v>
      </c>
      <c r="AK13" s="575"/>
      <c r="AL13" s="575"/>
      <c r="AM13" s="575"/>
      <c r="AN13" s="2" t="s">
        <v>221</v>
      </c>
      <c r="AO13" s="2"/>
      <c r="AP13" s="2"/>
      <c r="AQ13" s="2"/>
      <c r="AR13" s="2"/>
      <c r="AS13" s="2"/>
      <c r="AT13" s="2"/>
      <c r="AU13" s="2"/>
      <c r="AV13" s="2"/>
      <c r="AW13" s="575" t="s">
        <v>44</v>
      </c>
      <c r="AX13" s="575"/>
      <c r="AY13" s="575"/>
      <c r="AZ13" s="2"/>
      <c r="BA13" s="2"/>
      <c r="BB13" s="585">
        <v>0</v>
      </c>
      <c r="BC13" s="585"/>
      <c r="BD13" s="585"/>
      <c r="BE13" s="585"/>
      <c r="BF13" s="585"/>
      <c r="BG13" s="585"/>
      <c r="BH13" s="585"/>
      <c r="BI13" s="585"/>
      <c r="BJ13" s="585"/>
      <c r="BK13" s="585"/>
      <c r="BL13" s="585"/>
      <c r="BM13" s="585"/>
      <c r="BN13" s="2"/>
      <c r="BO13" s="2"/>
      <c r="BP13" s="2"/>
      <c r="BQ13" s="569" t="s">
        <v>216</v>
      </c>
      <c r="BR13" s="569"/>
      <c r="BS13" s="569"/>
      <c r="BT13" s="569"/>
      <c r="BU13" s="569"/>
      <c r="BV13" s="569"/>
      <c r="BW13" s="569"/>
      <c r="BX13" s="569"/>
      <c r="BY13" s="569"/>
      <c r="BZ13" s="2"/>
      <c r="CA13" s="575"/>
      <c r="CB13" s="575"/>
      <c r="CC13" s="575"/>
      <c r="CD13" s="575"/>
      <c r="CE13" s="575"/>
      <c r="CF13" s="575"/>
      <c r="CG13" s="2"/>
      <c r="CH13" s="2"/>
      <c r="CI13" s="2"/>
      <c r="CJ13" s="2"/>
      <c r="CK13" s="2"/>
      <c r="CL13" s="2"/>
      <c r="CM13" s="2"/>
      <c r="CN13" s="2"/>
      <c r="CO13" s="2"/>
    </row>
    <row r="14" spans="1:95" ht="19.149999999999999" hidden="1" customHeight="1">
      <c r="A14" s="2"/>
      <c r="B14" s="2"/>
      <c r="C14" s="2"/>
      <c r="D14" s="2"/>
      <c r="E14" s="2"/>
      <c r="F14" s="2"/>
      <c r="G14" s="573" t="s">
        <v>222</v>
      </c>
      <c r="H14" s="573"/>
      <c r="I14" s="573"/>
      <c r="J14" s="573"/>
      <c r="K14" s="573"/>
      <c r="L14" s="573"/>
      <c r="M14" s="573"/>
      <c r="N14" s="573"/>
      <c r="O14" s="573"/>
      <c r="P14" s="573"/>
      <c r="Q14" s="573"/>
      <c r="R14" s="573"/>
      <c r="S14" s="573"/>
      <c r="T14" s="573"/>
      <c r="U14" s="573"/>
      <c r="V14" s="573"/>
      <c r="W14" s="573"/>
      <c r="X14" s="573"/>
      <c r="Y14" s="573"/>
      <c r="Z14" s="573"/>
      <c r="AA14" s="573"/>
      <c r="AB14" s="573"/>
      <c r="AC14" s="573"/>
      <c r="AD14" s="2"/>
      <c r="AE14" s="2"/>
      <c r="AF14" s="2"/>
      <c r="AG14" s="2"/>
      <c r="AH14" s="2"/>
      <c r="AI14" s="2"/>
      <c r="AJ14" s="3"/>
      <c r="AK14" s="3"/>
      <c r="AL14" s="3"/>
      <c r="AM14" s="3"/>
      <c r="AN14" s="2"/>
      <c r="AO14" s="2"/>
      <c r="AP14" s="2"/>
      <c r="AQ14" s="2"/>
      <c r="AR14" s="2"/>
      <c r="AS14" s="2"/>
      <c r="AT14" s="2"/>
      <c r="AU14" s="2"/>
      <c r="AV14" s="2"/>
      <c r="AW14" s="3"/>
      <c r="AX14" s="3"/>
      <c r="AY14" s="3"/>
      <c r="AZ14" s="2"/>
      <c r="BA14" s="2"/>
      <c r="BB14" s="576">
        <f>BB12+BB13</f>
        <v>0</v>
      </c>
      <c r="BC14" s="576"/>
      <c r="BD14" s="576"/>
      <c r="BE14" s="576"/>
      <c r="BF14" s="576"/>
      <c r="BG14" s="576"/>
      <c r="BH14" s="576"/>
      <c r="BI14" s="576"/>
      <c r="BJ14" s="576"/>
      <c r="BK14" s="576"/>
      <c r="BL14" s="576"/>
      <c r="BM14" s="576"/>
      <c r="BN14" s="2"/>
      <c r="BO14" s="2"/>
      <c r="BP14" s="2"/>
      <c r="BQ14" s="569" t="s">
        <v>216</v>
      </c>
      <c r="BR14" s="569"/>
      <c r="BS14" s="569"/>
      <c r="BT14" s="569"/>
      <c r="BU14" s="569"/>
      <c r="BV14" s="569"/>
      <c r="BW14" s="569"/>
      <c r="BX14" s="569"/>
      <c r="BY14" s="569"/>
      <c r="BZ14" s="2"/>
      <c r="CA14" s="3"/>
      <c r="CB14" s="3"/>
      <c r="CC14" s="3"/>
      <c r="CD14" s="3"/>
      <c r="CE14" s="3"/>
      <c r="CF14" s="3"/>
      <c r="CG14" s="2"/>
      <c r="CH14" s="2"/>
      <c r="CI14" s="2"/>
      <c r="CJ14" s="2"/>
      <c r="CK14" s="2"/>
      <c r="CL14" s="2"/>
      <c r="CM14" s="2"/>
      <c r="CN14" s="2"/>
      <c r="CO14" s="2"/>
    </row>
    <row r="15" spans="1:95" ht="19.149999999999999" hidden="1" customHeight="1">
      <c r="A15" s="2"/>
      <c r="B15" s="2"/>
      <c r="C15" s="2"/>
      <c r="D15" s="2"/>
      <c r="E15" s="2"/>
      <c r="F15" s="2"/>
      <c r="G15" s="569" t="s">
        <v>340</v>
      </c>
      <c r="H15" s="569"/>
      <c r="I15" s="569"/>
      <c r="J15" s="569"/>
      <c r="K15" s="569"/>
      <c r="L15" s="569"/>
      <c r="M15" s="569"/>
      <c r="N15" s="569"/>
      <c r="O15" s="569"/>
      <c r="P15" s="569"/>
      <c r="Q15" s="569"/>
      <c r="R15" s="569"/>
      <c r="S15" s="569"/>
      <c r="T15" s="569"/>
      <c r="U15" s="569"/>
      <c r="V15" s="569"/>
      <c r="W15" s="569"/>
      <c r="X15" s="2"/>
      <c r="Y15" s="2"/>
      <c r="Z15" s="589">
        <v>1.25</v>
      </c>
      <c r="AA15" s="589"/>
      <c r="AB15" s="589"/>
      <c r="AC15" s="589"/>
      <c r="AD15" s="589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575" t="s">
        <v>44</v>
      </c>
      <c r="AX15" s="575"/>
      <c r="AY15" s="575"/>
      <c r="AZ15" s="2"/>
      <c r="BA15" s="2"/>
      <c r="BB15" s="576">
        <f>BB14*Z15</f>
        <v>0</v>
      </c>
      <c r="BC15" s="576"/>
      <c r="BD15" s="576"/>
      <c r="BE15" s="576"/>
      <c r="BF15" s="576"/>
      <c r="BG15" s="576"/>
      <c r="BH15" s="576"/>
      <c r="BI15" s="576"/>
      <c r="BJ15" s="576"/>
      <c r="BK15" s="576"/>
      <c r="BL15" s="576"/>
      <c r="BM15" s="576"/>
      <c r="BN15" s="2"/>
      <c r="BO15" s="2"/>
      <c r="BP15" s="2"/>
      <c r="BQ15" s="569" t="s">
        <v>216</v>
      </c>
      <c r="BR15" s="569"/>
      <c r="BS15" s="569"/>
      <c r="BT15" s="569"/>
      <c r="BU15" s="569"/>
      <c r="BV15" s="569"/>
      <c r="BW15" s="569"/>
      <c r="BX15" s="569"/>
      <c r="BY15" s="569"/>
      <c r="BZ15" s="2"/>
      <c r="CA15" s="575"/>
      <c r="CB15" s="575"/>
      <c r="CC15" s="575"/>
      <c r="CD15" s="575"/>
      <c r="CE15" s="575"/>
      <c r="CF15" s="575"/>
      <c r="CG15" s="2"/>
      <c r="CH15" s="2"/>
      <c r="CI15" s="2"/>
      <c r="CJ15" s="2"/>
      <c r="CK15" s="2"/>
      <c r="CL15" s="2"/>
      <c r="CM15" s="2"/>
      <c r="CN15" s="2"/>
      <c r="CO15" s="2"/>
    </row>
    <row r="16" spans="1:95" ht="19.149999999999999" hidden="1" customHeight="1">
      <c r="A16" s="1"/>
      <c r="B16" s="1"/>
      <c r="C16" s="1"/>
      <c r="D16" s="1"/>
      <c r="E16" s="1"/>
      <c r="F16" s="1"/>
      <c r="G16" s="573" t="s">
        <v>213</v>
      </c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1"/>
      <c r="Y16" s="1"/>
      <c r="Z16" s="571"/>
      <c r="AA16" s="571"/>
      <c r="AB16" s="571"/>
      <c r="AC16" s="57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571" t="s">
        <v>44</v>
      </c>
      <c r="AX16" s="571"/>
      <c r="AY16" s="571"/>
      <c r="AZ16" s="1"/>
      <c r="BA16" s="1"/>
      <c r="BB16" s="572">
        <f>BB15</f>
        <v>0</v>
      </c>
      <c r="BC16" s="572"/>
      <c r="BD16" s="572"/>
      <c r="BE16" s="572"/>
      <c r="BF16" s="572"/>
      <c r="BG16" s="572"/>
      <c r="BH16" s="572"/>
      <c r="BI16" s="572"/>
      <c r="BJ16" s="572"/>
      <c r="BK16" s="572"/>
      <c r="BL16" s="572"/>
      <c r="BM16" s="572"/>
      <c r="BN16" s="1"/>
      <c r="BO16" s="1"/>
      <c r="BP16" s="1"/>
      <c r="BQ16" s="573" t="s">
        <v>216</v>
      </c>
      <c r="BR16" s="573"/>
      <c r="BS16" s="573"/>
      <c r="BT16" s="573"/>
      <c r="BU16" s="573"/>
      <c r="BV16" s="573"/>
      <c r="BW16" s="573"/>
      <c r="BX16" s="573"/>
      <c r="BY16" s="573"/>
      <c r="BZ16" s="1"/>
      <c r="CA16" s="571"/>
      <c r="CB16" s="571"/>
      <c r="CC16" s="571"/>
      <c r="CD16" s="571"/>
      <c r="CE16" s="571"/>
      <c r="CF16" s="571"/>
      <c r="CG16" s="1"/>
      <c r="CH16" s="1"/>
      <c r="CI16" s="1"/>
      <c r="CJ16" s="1"/>
      <c r="CK16" s="1"/>
      <c r="CL16" s="1"/>
      <c r="CM16" s="1"/>
      <c r="CN16" s="1"/>
      <c r="CO16" s="1"/>
    </row>
    <row r="17" spans="1:93" ht="19.149999999999999" hidden="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ht="19.149999999999999" customHeight="1">
      <c r="A18" s="574">
        <v>4</v>
      </c>
      <c r="B18" s="574"/>
      <c r="C18" s="574"/>
      <c r="D18" s="1" t="s">
        <v>208</v>
      </c>
      <c r="E18" s="573" t="s">
        <v>341</v>
      </c>
      <c r="F18" s="573"/>
      <c r="G18" s="573"/>
      <c r="H18" s="573"/>
      <c r="I18" s="573"/>
      <c r="J18" s="573"/>
      <c r="K18" s="573"/>
      <c r="L18" s="573"/>
      <c r="M18" s="573"/>
      <c r="N18" s="573"/>
      <c r="O18" s="573"/>
      <c r="P18" s="573"/>
      <c r="Q18" s="573"/>
      <c r="R18" s="573"/>
      <c r="S18" s="573"/>
      <c r="T18" s="573"/>
      <c r="U18" s="573"/>
      <c r="V18" s="573"/>
      <c r="W18" s="573"/>
      <c r="X18" s="573"/>
      <c r="Y18" s="573"/>
      <c r="Z18" s="573"/>
      <c r="AA18" s="573"/>
      <c r="AB18" s="573"/>
      <c r="AC18" s="573"/>
      <c r="AD18" s="573"/>
      <c r="AE18" s="573"/>
      <c r="AF18" s="573"/>
      <c r="AG18" s="573"/>
      <c r="AH18" s="573"/>
      <c r="AI18" s="573"/>
      <c r="AJ18" s="573"/>
      <c r="AK18" s="573"/>
      <c r="AL18" s="573"/>
      <c r="AM18" s="573"/>
      <c r="AN18" s="573"/>
      <c r="AO18" s="573"/>
      <c r="AP18" s="573"/>
      <c r="AQ18" s="573"/>
      <c r="AR18" s="573"/>
      <c r="AS18" s="573"/>
      <c r="AT18" s="573"/>
      <c r="AU18" s="573"/>
      <c r="AV18" s="573"/>
      <c r="AW18" s="573"/>
      <c r="AX18" s="573"/>
      <c r="AY18" s="573"/>
      <c r="AZ18" s="573"/>
      <c r="BA18" s="573"/>
      <c r="BB18" s="573"/>
      <c r="BC18" s="573"/>
      <c r="BD18" s="573"/>
      <c r="BE18" s="573"/>
      <c r="BF18" s="573"/>
      <c r="BG18" s="573"/>
      <c r="BH18" s="573"/>
      <c r="BI18" s="573"/>
      <c r="BJ18" s="573"/>
      <c r="BK18" s="573"/>
      <c r="BL18" s="573"/>
      <c r="BM18" s="573"/>
      <c r="BN18" s="573"/>
      <c r="BO18" s="573"/>
      <c r="BP18" s="573"/>
      <c r="BQ18" s="573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ht="19.149999999999999" customHeight="1">
      <c r="A19" s="2"/>
      <c r="B19" s="2"/>
      <c r="C19" s="2"/>
      <c r="D19" s="2"/>
      <c r="E19" s="2"/>
      <c r="F19" s="2"/>
      <c r="G19" s="569" t="s">
        <v>215</v>
      </c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569"/>
      <c r="T19" s="569"/>
      <c r="U19" s="569"/>
      <c r="V19" s="569"/>
      <c r="W19" s="569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575" t="s">
        <v>44</v>
      </c>
      <c r="AX19" s="575"/>
      <c r="AY19" s="575"/>
      <c r="AZ19" s="2"/>
      <c r="BA19" s="2"/>
      <c r="BB19" s="576">
        <f>50000*0.5/(1600*3*1.25)</f>
        <v>4.166666666666667</v>
      </c>
      <c r="BC19" s="576"/>
      <c r="BD19" s="576"/>
      <c r="BE19" s="576"/>
      <c r="BF19" s="576"/>
      <c r="BG19" s="576"/>
      <c r="BH19" s="576"/>
      <c r="BI19" s="576"/>
      <c r="BJ19" s="576"/>
      <c r="BK19" s="576"/>
      <c r="BL19" s="576"/>
      <c r="BM19" s="576"/>
      <c r="BN19" s="2"/>
      <c r="BO19" s="2"/>
      <c r="BP19" s="2"/>
      <c r="BQ19" s="569" t="s">
        <v>216</v>
      </c>
      <c r="BR19" s="569"/>
      <c r="BS19" s="569"/>
      <c r="BT19" s="569"/>
      <c r="BU19" s="569"/>
      <c r="BV19" s="569"/>
      <c r="BW19" s="569"/>
      <c r="BX19" s="569"/>
      <c r="BY19" s="569"/>
      <c r="BZ19" s="2"/>
      <c r="CA19" s="575" t="s">
        <v>217</v>
      </c>
      <c r="CB19" s="575"/>
      <c r="CC19" s="575"/>
      <c r="CD19" s="575"/>
      <c r="CE19" s="575"/>
      <c r="CF19" s="575"/>
      <c r="CG19" s="2"/>
      <c r="CH19" s="2"/>
      <c r="CI19" s="2"/>
      <c r="CJ19" s="2"/>
      <c r="CK19" s="2"/>
      <c r="CL19" s="2"/>
      <c r="CM19" s="2"/>
      <c r="CN19" s="2"/>
      <c r="CO19" s="2"/>
    </row>
    <row r="20" spans="1:93" ht="19.149999999999999" customHeight="1">
      <c r="A20" s="2"/>
      <c r="B20" s="2"/>
      <c r="C20" s="2"/>
      <c r="D20" s="2"/>
      <c r="E20" s="2"/>
      <c r="F20" s="2"/>
      <c r="G20" s="569" t="s">
        <v>342</v>
      </c>
      <c r="H20" s="569"/>
      <c r="I20" s="569"/>
      <c r="J20" s="569"/>
      <c r="K20" s="569"/>
      <c r="L20" s="569"/>
      <c r="M20" s="569"/>
      <c r="N20" s="569"/>
      <c r="O20" s="569"/>
      <c r="P20" s="569"/>
      <c r="Q20" s="569"/>
      <c r="R20" s="569"/>
      <c r="S20" s="569"/>
      <c r="T20" s="569"/>
      <c r="U20" s="569"/>
      <c r="V20" s="569"/>
      <c r="W20" s="569"/>
      <c r="X20" s="569"/>
      <c r="Y20" s="569"/>
      <c r="Z20" s="569"/>
      <c r="AA20" s="569"/>
      <c r="AB20" s="569"/>
      <c r="AC20" s="569"/>
      <c r="AD20" s="569"/>
      <c r="AE20" s="569"/>
      <c r="AF20" s="569"/>
      <c r="AG20" s="569"/>
      <c r="AH20" s="569"/>
      <c r="AI20" s="569"/>
      <c r="AJ20" s="569"/>
      <c r="AK20" s="569"/>
      <c r="AL20" s="569"/>
      <c r="AM20" s="569"/>
      <c r="AN20" s="569"/>
      <c r="AO20" s="569"/>
      <c r="AP20" s="569"/>
      <c r="AQ20" s="569"/>
      <c r="AR20" s="569"/>
      <c r="AS20" s="569"/>
      <c r="AT20" s="2"/>
      <c r="AU20" s="2"/>
      <c r="AV20" s="2"/>
      <c r="AW20" s="575" t="s">
        <v>44</v>
      </c>
      <c r="AX20" s="575"/>
      <c r="AY20" s="575"/>
      <c r="AZ20" s="2"/>
      <c r="BA20" s="2"/>
      <c r="BB20" s="585">
        <v>22.2</v>
      </c>
      <c r="BC20" s="585"/>
      <c r="BD20" s="585"/>
      <c r="BE20" s="585"/>
      <c r="BF20" s="585"/>
      <c r="BG20" s="585"/>
      <c r="BH20" s="585"/>
      <c r="BI20" s="585"/>
      <c r="BJ20" s="585"/>
      <c r="BK20" s="585"/>
      <c r="BL20" s="585"/>
      <c r="BM20" s="585"/>
      <c r="BN20" s="2"/>
      <c r="BO20" s="2"/>
      <c r="BP20" s="2"/>
      <c r="BQ20" s="569" t="s">
        <v>216</v>
      </c>
      <c r="BR20" s="569"/>
      <c r="BS20" s="569"/>
      <c r="BT20" s="569"/>
      <c r="BU20" s="569"/>
      <c r="BV20" s="569"/>
      <c r="BW20" s="569"/>
      <c r="BX20" s="569"/>
      <c r="BY20" s="569"/>
      <c r="BZ20" s="2"/>
      <c r="CA20" s="575"/>
      <c r="CB20" s="575"/>
      <c r="CC20" s="575"/>
      <c r="CD20" s="575"/>
      <c r="CE20" s="575"/>
      <c r="CF20" s="575"/>
      <c r="CG20" s="2"/>
      <c r="CH20" s="2"/>
      <c r="CI20" s="2"/>
      <c r="CJ20" s="2"/>
      <c r="CK20" s="2"/>
      <c r="CL20" s="2"/>
      <c r="CM20" s="2"/>
      <c r="CN20" s="2"/>
      <c r="CO20" s="2"/>
    </row>
    <row r="21" spans="1:93" ht="19.149999999999999" customHeight="1">
      <c r="A21" s="2"/>
      <c r="B21" s="2"/>
      <c r="C21" s="2"/>
      <c r="D21" s="2"/>
      <c r="E21" s="2"/>
      <c r="F21" s="2"/>
      <c r="G21" s="2" t="s">
        <v>219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 t="s">
        <v>220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581">
        <v>2</v>
      </c>
      <c r="AK21" s="581"/>
      <c r="AL21" s="581"/>
      <c r="AM21" s="581"/>
      <c r="AN21" s="581"/>
      <c r="AO21" s="2" t="s">
        <v>221</v>
      </c>
      <c r="AP21" s="2"/>
      <c r="AQ21" s="2"/>
      <c r="AR21" s="2"/>
      <c r="AS21" s="2"/>
      <c r="AT21" s="2"/>
      <c r="AU21" s="2"/>
      <c r="AV21" s="2"/>
      <c r="AW21" s="575" t="s">
        <v>44</v>
      </c>
      <c r="AX21" s="575"/>
      <c r="AY21" s="575"/>
      <c r="AZ21" s="2"/>
      <c r="BA21" s="2"/>
      <c r="BB21" s="576">
        <v>14.16</v>
      </c>
      <c r="BC21" s="576"/>
      <c r="BD21" s="576"/>
      <c r="BE21" s="576"/>
      <c r="BF21" s="576"/>
      <c r="BG21" s="576"/>
      <c r="BH21" s="576"/>
      <c r="BI21" s="576"/>
      <c r="BJ21" s="576"/>
      <c r="BK21" s="576"/>
      <c r="BL21" s="576"/>
      <c r="BM21" s="576"/>
      <c r="BN21" s="2"/>
      <c r="BO21" s="2"/>
      <c r="BP21" s="2"/>
      <c r="BQ21" s="569" t="s">
        <v>216</v>
      </c>
      <c r="BR21" s="569"/>
      <c r="BS21" s="569"/>
      <c r="BT21" s="569"/>
      <c r="BU21" s="569"/>
      <c r="BV21" s="569"/>
      <c r="BW21" s="569"/>
      <c r="BX21" s="569"/>
      <c r="BY21" s="569"/>
      <c r="BZ21" s="2"/>
      <c r="CA21" s="575"/>
      <c r="CB21" s="575"/>
      <c r="CC21" s="575"/>
      <c r="CD21" s="575"/>
      <c r="CE21" s="575"/>
      <c r="CF21" s="575"/>
      <c r="CG21" s="2"/>
      <c r="CH21" s="2"/>
      <c r="CI21" s="2"/>
      <c r="CJ21" s="2"/>
      <c r="CK21" s="2"/>
      <c r="CL21" s="2"/>
      <c r="CM21" s="2"/>
      <c r="CN21" s="2"/>
      <c r="CO21" s="2"/>
    </row>
    <row r="22" spans="1:93" ht="19.149999999999999" customHeight="1">
      <c r="A22" s="1"/>
      <c r="B22" s="1"/>
      <c r="C22" s="1"/>
      <c r="D22" s="1"/>
      <c r="E22" s="1"/>
      <c r="F22" s="1"/>
      <c r="G22" s="573" t="s">
        <v>222</v>
      </c>
      <c r="H22" s="573"/>
      <c r="I22" s="573"/>
      <c r="J22" s="573"/>
      <c r="K22" s="573"/>
      <c r="L22" s="573"/>
      <c r="M22" s="573"/>
      <c r="N22" s="573"/>
      <c r="O22" s="573"/>
      <c r="P22" s="573"/>
      <c r="Q22" s="573"/>
      <c r="R22" s="573"/>
      <c r="S22" s="573"/>
      <c r="T22" s="573"/>
      <c r="U22" s="573"/>
      <c r="V22" s="573"/>
      <c r="W22" s="573"/>
      <c r="X22" s="573"/>
      <c r="Y22" s="573"/>
      <c r="Z22" s="573"/>
      <c r="AA22" s="573"/>
      <c r="AB22" s="573"/>
      <c r="AC22" s="573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571" t="s">
        <v>44</v>
      </c>
      <c r="AX22" s="571"/>
      <c r="AY22" s="571"/>
      <c r="AZ22" s="1"/>
      <c r="BA22" s="1"/>
      <c r="BB22" s="591">
        <f>BB19+BB20+BB21</f>
        <v>40.526666666666671</v>
      </c>
      <c r="BC22" s="591"/>
      <c r="BD22" s="591"/>
      <c r="BE22" s="591"/>
      <c r="BF22" s="591"/>
      <c r="BG22" s="591"/>
      <c r="BH22" s="591"/>
      <c r="BI22" s="591"/>
      <c r="BJ22" s="591"/>
      <c r="BK22" s="591"/>
      <c r="BL22" s="591"/>
      <c r="BM22" s="591"/>
      <c r="BN22" s="1"/>
      <c r="BO22" s="1"/>
      <c r="BP22" s="1"/>
      <c r="BQ22" s="573" t="s">
        <v>216</v>
      </c>
      <c r="BR22" s="573"/>
      <c r="BS22" s="573"/>
      <c r="BT22" s="573"/>
      <c r="BU22" s="573"/>
      <c r="BV22" s="573"/>
      <c r="BW22" s="573"/>
      <c r="BX22" s="573"/>
      <c r="BY22" s="573"/>
      <c r="BZ22" s="1"/>
      <c r="CA22" s="571" t="s">
        <v>217</v>
      </c>
      <c r="CB22" s="571"/>
      <c r="CC22" s="571"/>
      <c r="CD22" s="571"/>
      <c r="CE22" s="571"/>
      <c r="CF22" s="571"/>
      <c r="CG22" s="1"/>
      <c r="CH22" s="1"/>
      <c r="CI22" s="1"/>
      <c r="CJ22" s="1"/>
      <c r="CK22" s="1"/>
      <c r="CL22" s="1"/>
      <c r="CM22" s="1"/>
      <c r="CN22" s="1"/>
      <c r="CO22" s="1"/>
    </row>
    <row r="23" spans="1:93" ht="19.149999999999999" customHeight="1">
      <c r="A23" s="2"/>
      <c r="B23" s="2"/>
      <c r="C23" s="2"/>
      <c r="D23" s="2"/>
      <c r="E23" s="2"/>
      <c r="F23" s="2"/>
      <c r="G23" s="569" t="s">
        <v>223</v>
      </c>
      <c r="H23" s="569"/>
      <c r="I23" s="569"/>
      <c r="J23" s="569"/>
      <c r="K23" s="569"/>
      <c r="L23" s="569"/>
      <c r="M23" s="569"/>
      <c r="N23" s="569"/>
      <c r="O23" s="569"/>
      <c r="P23" s="569"/>
      <c r="Q23" s="569"/>
      <c r="R23" s="569"/>
      <c r="S23" s="569"/>
      <c r="T23" s="569"/>
      <c r="U23" s="569"/>
      <c r="V23" s="569"/>
      <c r="W23" s="569"/>
      <c r="X23" s="2"/>
      <c r="Y23" s="2"/>
      <c r="Z23" s="592">
        <v>1.1677999999999999</v>
      </c>
      <c r="AA23" s="592"/>
      <c r="AB23" s="592"/>
      <c r="AC23" s="592"/>
      <c r="AD23" s="59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575" t="s">
        <v>44</v>
      </c>
      <c r="AX23" s="575"/>
      <c r="AY23" s="575"/>
      <c r="AZ23" s="2"/>
      <c r="BA23" s="2"/>
      <c r="BB23" s="591">
        <f>Z23*BB22</f>
        <v>47.327041333333334</v>
      </c>
      <c r="BC23" s="591"/>
      <c r="BD23" s="591"/>
      <c r="BE23" s="591"/>
      <c r="BF23" s="591"/>
      <c r="BG23" s="591"/>
      <c r="BH23" s="591"/>
      <c r="BI23" s="591"/>
      <c r="BJ23" s="591"/>
      <c r="BK23" s="591"/>
      <c r="BL23" s="591"/>
      <c r="BM23" s="591"/>
      <c r="BN23" s="1"/>
      <c r="BO23" s="1"/>
      <c r="BP23" s="1"/>
      <c r="BQ23" s="573" t="s">
        <v>216</v>
      </c>
      <c r="BR23" s="573"/>
      <c r="BS23" s="573"/>
      <c r="BT23" s="573"/>
      <c r="BU23" s="573"/>
      <c r="BV23" s="573"/>
      <c r="BW23" s="573"/>
      <c r="BX23" s="573"/>
      <c r="BY23" s="573"/>
      <c r="BZ23" s="1"/>
      <c r="CA23" s="571" t="s">
        <v>225</v>
      </c>
      <c r="CB23" s="571"/>
      <c r="CC23" s="571"/>
      <c r="CD23" s="571"/>
      <c r="CE23" s="571"/>
      <c r="CF23" s="571"/>
      <c r="CG23" s="2"/>
      <c r="CH23" s="2"/>
      <c r="CI23" s="2"/>
      <c r="CJ23" s="2"/>
      <c r="CK23" s="2"/>
      <c r="CL23" s="2"/>
      <c r="CM23" s="2"/>
      <c r="CN23" s="2"/>
      <c r="CO23" s="2"/>
    </row>
    <row r="24" spans="1:93" ht="19.149999999999999" customHeight="1">
      <c r="A24" s="2"/>
      <c r="B24" s="2"/>
      <c r="C24" s="2"/>
      <c r="D24" s="2"/>
      <c r="E24" s="2"/>
      <c r="F24" s="2"/>
      <c r="G24" s="569" t="s">
        <v>226</v>
      </c>
      <c r="H24" s="569"/>
      <c r="I24" s="569"/>
      <c r="J24" s="569"/>
      <c r="K24" s="569"/>
      <c r="L24" s="569"/>
      <c r="M24" s="569"/>
      <c r="N24" s="569"/>
      <c r="O24" s="569"/>
      <c r="P24" s="569"/>
      <c r="Q24" s="569"/>
      <c r="R24" s="569"/>
      <c r="S24" s="569"/>
      <c r="T24" s="569"/>
      <c r="U24" s="569"/>
      <c r="V24" s="569"/>
      <c r="W24" s="569"/>
      <c r="X24" s="569"/>
      <c r="Y24" s="569"/>
      <c r="Z24" s="569"/>
      <c r="AA24" s="569"/>
      <c r="AB24" s="569"/>
      <c r="AC24" s="569"/>
      <c r="AD24" s="569"/>
      <c r="AE24" s="569"/>
      <c r="AF24" s="569"/>
      <c r="AG24" s="569"/>
      <c r="AH24" s="569"/>
      <c r="AI24" s="569"/>
      <c r="AJ24" s="569"/>
      <c r="AK24" s="569"/>
      <c r="AL24" s="569"/>
      <c r="AM24" s="569"/>
      <c r="AN24" s="569"/>
      <c r="AO24" s="569"/>
      <c r="AP24" s="2"/>
      <c r="AQ24" s="2"/>
      <c r="AR24" s="2"/>
      <c r="AS24" s="2"/>
      <c r="AT24" s="2"/>
      <c r="AU24" s="2"/>
      <c r="AV24" s="2"/>
      <c r="AW24" s="575" t="s">
        <v>44</v>
      </c>
      <c r="AX24" s="575"/>
      <c r="AY24" s="575"/>
      <c r="AZ24" s="2"/>
      <c r="BA24" s="2"/>
      <c r="BB24" s="585">
        <v>0</v>
      </c>
      <c r="BC24" s="585"/>
      <c r="BD24" s="585"/>
      <c r="BE24" s="585"/>
      <c r="BF24" s="585"/>
      <c r="BG24" s="585"/>
      <c r="BH24" s="585"/>
      <c r="BI24" s="585"/>
      <c r="BJ24" s="585"/>
      <c r="BK24" s="585"/>
      <c r="BL24" s="585"/>
      <c r="BM24" s="585"/>
      <c r="BN24" s="2"/>
      <c r="BO24" s="2"/>
      <c r="BP24" s="2"/>
      <c r="BQ24" s="569" t="s">
        <v>216</v>
      </c>
      <c r="BR24" s="569"/>
      <c r="BS24" s="569"/>
      <c r="BT24" s="569"/>
      <c r="BU24" s="569"/>
      <c r="BV24" s="569"/>
      <c r="BW24" s="569"/>
      <c r="BX24" s="569"/>
      <c r="BY24" s="569"/>
      <c r="BZ24" s="2"/>
      <c r="CA24" s="3"/>
      <c r="CB24" s="3"/>
      <c r="CC24" s="3"/>
      <c r="CD24" s="3"/>
      <c r="CE24" s="3"/>
      <c r="CF24" s="3"/>
      <c r="CG24" s="2"/>
      <c r="CH24" s="2"/>
      <c r="CI24" s="2"/>
      <c r="CJ24" s="2"/>
      <c r="CK24" s="2"/>
      <c r="CL24" s="2"/>
      <c r="CM24" s="2"/>
      <c r="CN24" s="2"/>
      <c r="CO24" s="2"/>
    </row>
    <row r="25" spans="1:93" ht="19.149999999999999" customHeight="1">
      <c r="A25" s="1"/>
      <c r="B25" s="1"/>
      <c r="C25" s="1"/>
      <c r="D25" s="1"/>
      <c r="E25" s="1"/>
      <c r="F25" s="1"/>
      <c r="G25" s="573" t="s">
        <v>213</v>
      </c>
      <c r="H25" s="573"/>
      <c r="I25" s="573"/>
      <c r="J25" s="573"/>
      <c r="K25" s="573"/>
      <c r="L25" s="573"/>
      <c r="M25" s="573"/>
      <c r="N25" s="573"/>
      <c r="O25" s="573"/>
      <c r="P25" s="573"/>
      <c r="Q25" s="573"/>
      <c r="R25" s="573"/>
      <c r="S25" s="573"/>
      <c r="T25" s="573"/>
      <c r="U25" s="1" t="s">
        <v>343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571" t="s">
        <v>44</v>
      </c>
      <c r="AX25" s="571"/>
      <c r="AY25" s="571"/>
      <c r="AZ25" s="1"/>
      <c r="BA25" s="1"/>
      <c r="BB25" s="591">
        <f>BB23</f>
        <v>47.327041333333334</v>
      </c>
      <c r="BC25" s="591"/>
      <c r="BD25" s="591"/>
      <c r="BE25" s="591"/>
      <c r="BF25" s="591"/>
      <c r="BG25" s="591"/>
      <c r="BH25" s="591"/>
      <c r="BI25" s="591"/>
      <c r="BJ25" s="591"/>
      <c r="BK25" s="591"/>
      <c r="BL25" s="591"/>
      <c r="BM25" s="591"/>
      <c r="BN25" s="1"/>
      <c r="BO25" s="1"/>
      <c r="BP25" s="1"/>
      <c r="BQ25" s="573" t="s">
        <v>216</v>
      </c>
      <c r="BR25" s="573"/>
      <c r="BS25" s="573"/>
      <c r="BT25" s="573"/>
      <c r="BU25" s="573"/>
      <c r="BV25" s="573"/>
      <c r="BW25" s="573"/>
      <c r="BX25" s="573"/>
      <c r="BY25" s="573"/>
      <c r="BZ25" s="1"/>
      <c r="CA25" s="4"/>
      <c r="CB25" s="4"/>
      <c r="CC25" s="4"/>
      <c r="CD25" s="4"/>
      <c r="CE25" s="4"/>
      <c r="CF25" s="4"/>
      <c r="CG25" s="1"/>
      <c r="CH25" s="1"/>
      <c r="CI25" s="1"/>
      <c r="CJ25" s="1"/>
      <c r="CK25" s="1"/>
      <c r="CL25" s="1"/>
      <c r="CM25" s="1"/>
      <c r="CN25" s="1"/>
      <c r="CO25" s="1"/>
    </row>
    <row r="26" spans="1:93" ht="19.149999999999999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</row>
    <row r="27" spans="1:93" ht="19.149999999999999" hidden="1" customHeight="1">
      <c r="A27" s="574">
        <v>5</v>
      </c>
      <c r="B27" s="574"/>
      <c r="C27" s="574"/>
      <c r="D27" s="1" t="s">
        <v>208</v>
      </c>
      <c r="E27" s="1" t="s">
        <v>344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 t="s">
        <v>228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</row>
    <row r="28" spans="1:93" ht="19.149999999999999" hidden="1" customHeight="1">
      <c r="A28" s="2"/>
      <c r="B28" s="2"/>
      <c r="C28" s="2"/>
      <c r="D28" s="2"/>
      <c r="E28" s="2"/>
      <c r="F28" s="2"/>
      <c r="G28" s="569" t="s">
        <v>215</v>
      </c>
      <c r="H28" s="569"/>
      <c r="I28" s="569"/>
      <c r="J28" s="569"/>
      <c r="K28" s="569"/>
      <c r="L28" s="569"/>
      <c r="M28" s="569"/>
      <c r="N28" s="569"/>
      <c r="O28" s="569"/>
      <c r="P28" s="569"/>
      <c r="Q28" s="569"/>
      <c r="R28" s="569"/>
      <c r="S28" s="569"/>
      <c r="T28" s="569"/>
      <c r="U28" s="569"/>
      <c r="V28" s="569"/>
      <c r="W28" s="569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575" t="s">
        <v>44</v>
      </c>
      <c r="AX28" s="575"/>
      <c r="AY28" s="575"/>
      <c r="AZ28" s="2"/>
      <c r="BA28" s="2"/>
      <c r="BB28" s="585">
        <v>0</v>
      </c>
      <c r="BC28" s="585"/>
      <c r="BD28" s="585"/>
      <c r="BE28" s="585"/>
      <c r="BF28" s="585"/>
      <c r="BG28" s="585"/>
      <c r="BH28" s="585"/>
      <c r="BI28" s="585"/>
      <c r="BJ28" s="585"/>
      <c r="BK28" s="585"/>
      <c r="BL28" s="585"/>
      <c r="BM28" s="585"/>
      <c r="BN28" s="2"/>
      <c r="BO28" s="2"/>
      <c r="BP28" s="2"/>
      <c r="BQ28" s="569" t="s">
        <v>216</v>
      </c>
      <c r="BR28" s="569"/>
      <c r="BS28" s="569"/>
      <c r="BT28" s="569"/>
      <c r="BU28" s="569"/>
      <c r="BV28" s="569"/>
      <c r="BW28" s="569"/>
      <c r="BX28" s="569"/>
      <c r="BY28" s="569"/>
      <c r="BZ28" s="2"/>
      <c r="CA28" s="575"/>
      <c r="CB28" s="575"/>
      <c r="CC28" s="575"/>
      <c r="CD28" s="575"/>
      <c r="CE28" s="575"/>
      <c r="CF28" s="575"/>
      <c r="CG28" s="2"/>
      <c r="CH28" s="2"/>
      <c r="CI28" s="2"/>
      <c r="CJ28" s="2"/>
      <c r="CK28" s="2"/>
      <c r="CL28" s="2"/>
      <c r="CM28" s="2"/>
      <c r="CN28" s="2"/>
      <c r="CO28" s="2"/>
    </row>
    <row r="29" spans="1:93" ht="19.149999999999999" hidden="1" customHeight="1">
      <c r="A29" s="2"/>
      <c r="B29" s="2"/>
      <c r="C29" s="2"/>
      <c r="D29" s="2"/>
      <c r="E29" s="2"/>
      <c r="F29" s="2"/>
      <c r="G29" s="2" t="s">
        <v>219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 t="s">
        <v>220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581">
        <v>50</v>
      </c>
      <c r="AK29" s="581"/>
      <c r="AL29" s="581"/>
      <c r="AM29" s="581"/>
      <c r="AN29" s="581"/>
      <c r="AO29" s="2" t="s">
        <v>221</v>
      </c>
      <c r="AP29" s="2"/>
      <c r="AQ29" s="2"/>
      <c r="AR29" s="2"/>
      <c r="AS29" s="2"/>
      <c r="AT29" s="2"/>
      <c r="AU29" s="2"/>
      <c r="AV29" s="2"/>
      <c r="AW29" s="575" t="s">
        <v>44</v>
      </c>
      <c r="AX29" s="575"/>
      <c r="AY29" s="575"/>
      <c r="AZ29" s="2"/>
      <c r="BA29" s="2"/>
      <c r="BB29" s="585">
        <v>0</v>
      </c>
      <c r="BC29" s="585"/>
      <c r="BD29" s="585"/>
      <c r="BE29" s="585"/>
      <c r="BF29" s="585"/>
      <c r="BG29" s="585"/>
      <c r="BH29" s="585"/>
      <c r="BI29" s="585"/>
      <c r="BJ29" s="585"/>
      <c r="BK29" s="585"/>
      <c r="BL29" s="585"/>
      <c r="BM29" s="585"/>
      <c r="BN29" s="2"/>
      <c r="BO29" s="2"/>
      <c r="BP29" s="2"/>
      <c r="BQ29" s="569" t="s">
        <v>216</v>
      </c>
      <c r="BR29" s="569"/>
      <c r="BS29" s="569"/>
      <c r="BT29" s="569"/>
      <c r="BU29" s="569"/>
      <c r="BV29" s="569"/>
      <c r="BW29" s="569"/>
      <c r="BX29" s="569"/>
      <c r="BY29" s="569"/>
      <c r="BZ29" s="2"/>
      <c r="CA29" s="575"/>
      <c r="CB29" s="575"/>
      <c r="CC29" s="575"/>
      <c r="CD29" s="575"/>
      <c r="CE29" s="575"/>
      <c r="CF29" s="575"/>
      <c r="CG29" s="2"/>
      <c r="CH29" s="2"/>
      <c r="CI29" s="2"/>
      <c r="CJ29" s="2"/>
      <c r="CK29" s="2"/>
      <c r="CL29" s="2"/>
      <c r="CM29" s="2"/>
      <c r="CN29" s="2"/>
      <c r="CO29" s="2"/>
    </row>
    <row r="30" spans="1:93" ht="19.149999999999999" hidden="1" customHeight="1">
      <c r="A30" s="1"/>
      <c r="B30" s="1"/>
      <c r="C30" s="1"/>
      <c r="D30" s="1"/>
      <c r="E30" s="1"/>
      <c r="F30" s="1"/>
      <c r="G30" s="573" t="s">
        <v>222</v>
      </c>
      <c r="H30" s="573"/>
      <c r="I30" s="573"/>
      <c r="J30" s="573"/>
      <c r="K30" s="573"/>
      <c r="L30" s="573"/>
      <c r="M30" s="573"/>
      <c r="N30" s="573"/>
      <c r="O30" s="573"/>
      <c r="P30" s="573"/>
      <c r="Q30" s="573"/>
      <c r="R30" s="573"/>
      <c r="S30" s="573"/>
      <c r="T30" s="573"/>
      <c r="U30" s="573"/>
      <c r="V30" s="573"/>
      <c r="W30" s="573"/>
      <c r="X30" s="573"/>
      <c r="Y30" s="573"/>
      <c r="Z30" s="573"/>
      <c r="AA30" s="573"/>
      <c r="AB30" s="573"/>
      <c r="AC30" s="573"/>
      <c r="AD30" s="573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571" t="s">
        <v>44</v>
      </c>
      <c r="AX30" s="571"/>
      <c r="AY30" s="571"/>
      <c r="AZ30" s="1"/>
      <c r="BA30" s="1"/>
      <c r="BB30" s="572">
        <f>BB28+BB29</f>
        <v>0</v>
      </c>
      <c r="BC30" s="572"/>
      <c r="BD30" s="572"/>
      <c r="BE30" s="572"/>
      <c r="BF30" s="572"/>
      <c r="BG30" s="572"/>
      <c r="BH30" s="572"/>
      <c r="BI30" s="572"/>
      <c r="BJ30" s="572"/>
      <c r="BK30" s="572"/>
      <c r="BL30" s="572"/>
      <c r="BM30" s="572"/>
      <c r="BN30" s="1"/>
      <c r="BO30" s="1"/>
      <c r="BP30" s="1"/>
      <c r="BQ30" s="573" t="s">
        <v>216</v>
      </c>
      <c r="BR30" s="573"/>
      <c r="BS30" s="573"/>
      <c r="BT30" s="573"/>
      <c r="BU30" s="573"/>
      <c r="BV30" s="573"/>
      <c r="BW30" s="573"/>
      <c r="BX30" s="573"/>
      <c r="BY30" s="573"/>
      <c r="BZ30" s="1"/>
      <c r="CA30" s="571"/>
      <c r="CB30" s="571"/>
      <c r="CC30" s="571"/>
      <c r="CD30" s="571"/>
      <c r="CE30" s="571"/>
      <c r="CF30" s="571"/>
      <c r="CG30" s="1"/>
      <c r="CH30" s="1"/>
      <c r="CI30" s="1"/>
      <c r="CJ30" s="1"/>
      <c r="CK30" s="1"/>
      <c r="CL30" s="1"/>
      <c r="CM30" s="1"/>
      <c r="CN30" s="1"/>
      <c r="CO30" s="1"/>
    </row>
    <row r="31" spans="1:93" ht="19.149999999999999" hidden="1" customHeight="1">
      <c r="A31" s="2"/>
      <c r="B31" s="2"/>
      <c r="C31" s="2"/>
      <c r="D31" s="2"/>
      <c r="E31" s="2"/>
      <c r="F31" s="2"/>
      <c r="G31" s="1" t="s">
        <v>345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571" t="s">
        <v>44</v>
      </c>
      <c r="AX31" s="571"/>
      <c r="AY31" s="571"/>
      <c r="AZ31" s="1"/>
      <c r="BA31" s="1"/>
      <c r="BB31" s="594">
        <v>0</v>
      </c>
      <c r="BC31" s="594"/>
      <c r="BD31" s="594"/>
      <c r="BE31" s="594"/>
      <c r="BF31" s="594"/>
      <c r="BG31" s="594"/>
      <c r="BH31" s="594"/>
      <c r="BI31" s="594"/>
      <c r="BJ31" s="594"/>
      <c r="BK31" s="594"/>
      <c r="BL31" s="594"/>
      <c r="BM31" s="594"/>
      <c r="BN31" s="1"/>
      <c r="BO31" s="1"/>
      <c r="BP31" s="1"/>
      <c r="BQ31" s="573" t="s">
        <v>216</v>
      </c>
      <c r="BR31" s="573"/>
      <c r="BS31" s="573"/>
      <c r="BT31" s="573"/>
      <c r="BU31" s="573"/>
      <c r="BV31" s="573"/>
      <c r="BW31" s="573"/>
      <c r="BX31" s="573"/>
      <c r="BY31" s="573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</row>
    <row r="32" spans="1:93" ht="19.149999999999999" hidden="1" customHeight="1">
      <c r="A32" s="2"/>
      <c r="B32" s="2"/>
      <c r="C32" s="2"/>
      <c r="D32" s="2"/>
      <c r="E32" s="2"/>
      <c r="F32" s="2"/>
      <c r="G32" s="15" t="s">
        <v>258</v>
      </c>
      <c r="H32" s="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4"/>
      <c r="AX32" s="4"/>
      <c r="AY32" s="4"/>
      <c r="AZ32" s="1"/>
      <c r="BA32" s="1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1"/>
      <c r="BO32" s="1"/>
      <c r="BP32" s="1"/>
      <c r="BQ32" s="8"/>
      <c r="BR32" s="8"/>
      <c r="BS32" s="8"/>
      <c r="BT32" s="8"/>
      <c r="BU32" s="8"/>
      <c r="BV32" s="8"/>
      <c r="BW32" s="8"/>
      <c r="BX32" s="8"/>
      <c r="BY32" s="8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</row>
    <row r="33" spans="1:93" ht="19.149999999999999" hidden="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</row>
    <row r="34" spans="1:93" ht="19.149999999999999" customHeight="1">
      <c r="A34" s="574">
        <v>6</v>
      </c>
      <c r="B34" s="574"/>
      <c r="C34" s="574"/>
      <c r="D34" s="1" t="s">
        <v>208</v>
      </c>
      <c r="E34" s="1" t="s">
        <v>432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 t="s">
        <v>228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</row>
    <row r="35" spans="1:93" ht="19.149999999999999" customHeight="1">
      <c r="A35" s="2"/>
      <c r="B35" s="2"/>
      <c r="C35" s="2"/>
      <c r="D35" s="2"/>
      <c r="E35" s="2"/>
      <c r="F35" s="2"/>
      <c r="G35" s="569" t="s">
        <v>215</v>
      </c>
      <c r="H35" s="569"/>
      <c r="I35" s="569"/>
      <c r="J35" s="569"/>
      <c r="K35" s="569"/>
      <c r="L35" s="569"/>
      <c r="M35" s="569"/>
      <c r="N35" s="569"/>
      <c r="O35" s="569"/>
      <c r="P35" s="569"/>
      <c r="Q35" s="569"/>
      <c r="R35" s="569"/>
      <c r="S35" s="569"/>
      <c r="T35" s="569"/>
      <c r="U35" s="569"/>
      <c r="V35" s="569"/>
      <c r="W35" s="569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575" t="s">
        <v>44</v>
      </c>
      <c r="AX35" s="575"/>
      <c r="AY35" s="575"/>
      <c r="AZ35" s="2"/>
      <c r="BA35" s="2"/>
      <c r="BB35" s="585">
        <v>523.37</v>
      </c>
      <c r="BC35" s="585"/>
      <c r="BD35" s="585"/>
      <c r="BE35" s="585"/>
      <c r="BF35" s="585"/>
      <c r="BG35" s="585"/>
      <c r="BH35" s="585"/>
      <c r="BI35" s="585"/>
      <c r="BJ35" s="585"/>
      <c r="BK35" s="585"/>
      <c r="BL35" s="585"/>
      <c r="BM35" s="585"/>
      <c r="BN35" s="2"/>
      <c r="BO35" s="2"/>
      <c r="BP35" s="2"/>
      <c r="BQ35" s="569" t="s">
        <v>216</v>
      </c>
      <c r="BR35" s="569"/>
      <c r="BS35" s="569"/>
      <c r="BT35" s="569"/>
      <c r="BU35" s="569"/>
      <c r="BV35" s="569"/>
      <c r="BW35" s="569"/>
      <c r="BX35" s="569"/>
      <c r="BY35" s="569"/>
      <c r="BZ35" s="2"/>
      <c r="CA35" s="575"/>
      <c r="CB35" s="575"/>
      <c r="CC35" s="575"/>
      <c r="CD35" s="575"/>
      <c r="CE35" s="575"/>
      <c r="CF35" s="575"/>
      <c r="CG35" s="2"/>
      <c r="CH35" s="2"/>
      <c r="CI35" s="2"/>
      <c r="CJ35" s="2"/>
      <c r="CK35" s="2"/>
      <c r="CL35" s="2"/>
      <c r="CM35" s="2"/>
      <c r="CN35" s="2"/>
      <c r="CO35" s="2"/>
    </row>
    <row r="36" spans="1:93" ht="19.149999999999999" customHeight="1">
      <c r="A36" s="2"/>
      <c r="B36" s="2"/>
      <c r="C36" s="2"/>
      <c r="D36" s="2"/>
      <c r="E36" s="2"/>
      <c r="F36" s="2"/>
      <c r="G36" s="2" t="s">
        <v>219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 t="s">
        <v>220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590" t="s">
        <v>78</v>
      </c>
      <c r="AK36" s="581"/>
      <c r="AL36" s="581"/>
      <c r="AM36" s="581"/>
      <c r="AN36" s="581"/>
      <c r="AO36" s="2" t="s">
        <v>221</v>
      </c>
      <c r="AP36" s="2"/>
      <c r="AQ36" s="2"/>
      <c r="AR36" s="2"/>
      <c r="AS36" s="2"/>
      <c r="AT36" s="2"/>
      <c r="AU36" s="2"/>
      <c r="AV36" s="2"/>
      <c r="AW36" s="575" t="s">
        <v>44</v>
      </c>
      <c r="AX36" s="575"/>
      <c r="AY36" s="575"/>
      <c r="AZ36" s="2"/>
      <c r="BA36" s="2"/>
      <c r="BB36" s="576">
        <v>0</v>
      </c>
      <c r="BC36" s="576"/>
      <c r="BD36" s="576"/>
      <c r="BE36" s="576"/>
      <c r="BF36" s="576"/>
      <c r="BG36" s="576"/>
      <c r="BH36" s="576"/>
      <c r="BI36" s="576"/>
      <c r="BJ36" s="576"/>
      <c r="BK36" s="576"/>
      <c r="BL36" s="576"/>
      <c r="BM36" s="576"/>
      <c r="BN36" s="2"/>
      <c r="BO36" s="2"/>
      <c r="BP36" s="2"/>
      <c r="BQ36" s="569" t="s">
        <v>216</v>
      </c>
      <c r="BR36" s="569"/>
      <c r="BS36" s="569"/>
      <c r="BT36" s="569"/>
      <c r="BU36" s="569"/>
      <c r="BV36" s="569"/>
      <c r="BW36" s="569"/>
      <c r="BX36" s="569"/>
      <c r="BY36" s="569"/>
      <c r="BZ36" s="2"/>
      <c r="CA36" s="575"/>
      <c r="CB36" s="575"/>
      <c r="CC36" s="575"/>
      <c r="CD36" s="575"/>
      <c r="CE36" s="575"/>
      <c r="CF36" s="575"/>
      <c r="CG36" s="2"/>
      <c r="CH36" s="2"/>
      <c r="CI36" s="2"/>
      <c r="CJ36" s="2"/>
      <c r="CK36" s="2"/>
      <c r="CL36" s="2"/>
      <c r="CM36" s="2"/>
      <c r="CN36" s="2"/>
      <c r="CO36" s="2"/>
    </row>
    <row r="37" spans="1:93" ht="19.149999999999999" customHeight="1">
      <c r="A37" s="1"/>
      <c r="B37" s="1"/>
      <c r="C37" s="1"/>
      <c r="D37" s="1"/>
      <c r="E37" s="1"/>
      <c r="F37" s="1"/>
      <c r="G37" s="573" t="s">
        <v>222</v>
      </c>
      <c r="H37" s="573"/>
      <c r="I37" s="573"/>
      <c r="J37" s="573"/>
      <c r="K37" s="573"/>
      <c r="L37" s="573"/>
      <c r="M37" s="573"/>
      <c r="N37" s="573"/>
      <c r="O37" s="573"/>
      <c r="P37" s="573"/>
      <c r="Q37" s="573"/>
      <c r="R37" s="573"/>
      <c r="S37" s="573"/>
      <c r="T37" s="573"/>
      <c r="U37" s="573"/>
      <c r="V37" s="573"/>
      <c r="W37" s="573"/>
      <c r="X37" s="573"/>
      <c r="Y37" s="573"/>
      <c r="Z37" s="573"/>
      <c r="AA37" s="573"/>
      <c r="AB37" s="573"/>
      <c r="AC37" s="573"/>
      <c r="AD37" s="573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571" t="s">
        <v>44</v>
      </c>
      <c r="AX37" s="571"/>
      <c r="AY37" s="571"/>
      <c r="AZ37" s="1"/>
      <c r="BA37" s="1"/>
      <c r="BB37" s="572">
        <f>BB35+BB36</f>
        <v>523.37</v>
      </c>
      <c r="BC37" s="572"/>
      <c r="BD37" s="572"/>
      <c r="BE37" s="572"/>
      <c r="BF37" s="572"/>
      <c r="BG37" s="572"/>
      <c r="BH37" s="572"/>
      <c r="BI37" s="572"/>
      <c r="BJ37" s="572"/>
      <c r="BK37" s="572"/>
      <c r="BL37" s="572"/>
      <c r="BM37" s="572"/>
      <c r="BN37" s="1"/>
      <c r="BO37" s="1"/>
      <c r="BP37" s="1"/>
      <c r="BQ37" s="573" t="s">
        <v>216</v>
      </c>
      <c r="BR37" s="573"/>
      <c r="BS37" s="573"/>
      <c r="BT37" s="573"/>
      <c r="BU37" s="573"/>
      <c r="BV37" s="573"/>
      <c r="BW37" s="573"/>
      <c r="BX37" s="573"/>
      <c r="BY37" s="573"/>
      <c r="BZ37" s="1"/>
      <c r="CA37" s="571"/>
      <c r="CB37" s="571"/>
      <c r="CC37" s="571"/>
      <c r="CD37" s="571"/>
      <c r="CE37" s="571"/>
      <c r="CF37" s="571"/>
      <c r="CG37" s="1"/>
      <c r="CH37" s="1"/>
      <c r="CI37" s="1"/>
      <c r="CJ37" s="1"/>
      <c r="CK37" s="1"/>
      <c r="CL37" s="1"/>
      <c r="CM37" s="1"/>
      <c r="CN37" s="1"/>
      <c r="CO37" s="1"/>
    </row>
    <row r="38" spans="1:93" ht="19.149999999999999" customHeight="1">
      <c r="A38" s="2"/>
      <c r="B38" s="2"/>
      <c r="C38" s="2"/>
      <c r="D38" s="2"/>
      <c r="E38" s="2"/>
      <c r="F38" s="2"/>
      <c r="G38" s="2" t="s">
        <v>433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571" t="s">
        <v>44</v>
      </c>
      <c r="AX38" s="571"/>
      <c r="AY38" s="571"/>
      <c r="AZ38" s="1"/>
      <c r="BA38" s="1"/>
      <c r="BB38" s="572">
        <v>47.29</v>
      </c>
      <c r="BC38" s="572"/>
      <c r="BD38" s="572"/>
      <c r="BE38" s="572"/>
      <c r="BF38" s="572"/>
      <c r="BG38" s="572"/>
      <c r="BH38" s="572"/>
      <c r="BI38" s="572"/>
      <c r="BJ38" s="572"/>
      <c r="BK38" s="572"/>
      <c r="BL38" s="572"/>
      <c r="BM38" s="572"/>
      <c r="BN38" s="1"/>
      <c r="BO38" s="1"/>
      <c r="BP38" s="1"/>
      <c r="BQ38" s="573" t="s">
        <v>216</v>
      </c>
      <c r="BR38" s="573"/>
      <c r="BS38" s="573"/>
      <c r="BT38" s="573"/>
      <c r="BU38" s="573"/>
      <c r="BV38" s="573"/>
      <c r="BW38" s="573"/>
      <c r="BX38" s="573"/>
      <c r="BY38" s="573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</row>
    <row r="39" spans="1:93" ht="19.149999999999999" customHeight="1">
      <c r="A39" s="2"/>
      <c r="B39" s="2"/>
      <c r="C39" s="2"/>
      <c r="D39" s="2"/>
      <c r="E39" s="2"/>
      <c r="F39" s="2"/>
      <c r="G39" s="15" t="s">
        <v>258</v>
      </c>
      <c r="H39" s="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4"/>
      <c r="AX39" s="4"/>
      <c r="AY39" s="4"/>
      <c r="AZ39" s="1"/>
      <c r="BA39" s="1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1"/>
      <c r="BO39" s="1"/>
      <c r="BP39" s="1"/>
      <c r="BQ39" s="8"/>
      <c r="BR39" s="8"/>
      <c r="BS39" s="8"/>
      <c r="BT39" s="8"/>
      <c r="BU39" s="8"/>
      <c r="BV39" s="8"/>
      <c r="BW39" s="8"/>
      <c r="BX39" s="8"/>
      <c r="BY39" s="8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</row>
    <row r="40" spans="1:93" ht="19.149999999999999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</row>
    <row r="41" spans="1:93" ht="19.149999999999999" customHeight="1">
      <c r="A41" s="574">
        <v>7</v>
      </c>
      <c r="B41" s="574"/>
      <c r="C41" s="574"/>
      <c r="D41" s="1" t="s">
        <v>208</v>
      </c>
      <c r="E41" s="1" t="s">
        <v>214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</row>
    <row r="42" spans="1:93" ht="19.149999999999999" customHeight="1">
      <c r="A42" s="2"/>
      <c r="B42" s="2"/>
      <c r="C42" s="2"/>
      <c r="D42" s="2"/>
      <c r="E42" s="2"/>
      <c r="F42" s="2"/>
      <c r="G42" s="569" t="s">
        <v>215</v>
      </c>
      <c r="H42" s="569"/>
      <c r="I42" s="569"/>
      <c r="J42" s="569"/>
      <c r="K42" s="569"/>
      <c r="L42" s="569"/>
      <c r="M42" s="569"/>
      <c r="N42" s="569"/>
      <c r="O42" s="569"/>
      <c r="P42" s="569"/>
      <c r="Q42" s="569"/>
      <c r="R42" s="569"/>
      <c r="S42" s="569"/>
      <c r="T42" s="569"/>
      <c r="U42" s="569"/>
      <c r="V42" s="569"/>
      <c r="W42" s="569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575" t="s">
        <v>44</v>
      </c>
      <c r="AX42" s="575"/>
      <c r="AY42" s="575"/>
      <c r="AZ42" s="2"/>
      <c r="BA42" s="2"/>
      <c r="BB42" s="576">
        <v>15</v>
      </c>
      <c r="BC42" s="576"/>
      <c r="BD42" s="576"/>
      <c r="BE42" s="576"/>
      <c r="BF42" s="576"/>
      <c r="BG42" s="576"/>
      <c r="BH42" s="576"/>
      <c r="BI42" s="576"/>
      <c r="BJ42" s="576"/>
      <c r="BK42" s="576"/>
      <c r="BL42" s="576"/>
      <c r="BM42" s="576"/>
      <c r="BN42" s="2"/>
      <c r="BO42" s="2"/>
      <c r="BP42" s="2"/>
      <c r="BQ42" s="569" t="s">
        <v>216</v>
      </c>
      <c r="BR42" s="569"/>
      <c r="BS42" s="569"/>
      <c r="BT42" s="569"/>
      <c r="BU42" s="569"/>
      <c r="BV42" s="569"/>
      <c r="BW42" s="569"/>
      <c r="BX42" s="569"/>
      <c r="BY42" s="569"/>
      <c r="BZ42" s="2"/>
      <c r="CA42" s="575" t="s">
        <v>217</v>
      </c>
      <c r="CB42" s="575"/>
      <c r="CC42" s="575"/>
      <c r="CD42" s="575"/>
      <c r="CE42" s="575"/>
      <c r="CF42" s="575"/>
      <c r="CG42" s="2"/>
      <c r="CH42" s="2"/>
      <c r="CI42" s="2"/>
      <c r="CJ42" s="2"/>
      <c r="CK42" s="2"/>
      <c r="CL42" s="2"/>
      <c r="CM42" s="2"/>
      <c r="CN42" s="2"/>
      <c r="CO42" s="2"/>
    </row>
    <row r="43" spans="1:93" ht="19.149999999999999" customHeight="1">
      <c r="A43" s="2"/>
      <c r="B43" s="2"/>
      <c r="C43" s="2"/>
      <c r="D43" s="2"/>
      <c r="E43" s="2"/>
      <c r="F43" s="2"/>
      <c r="G43" s="569" t="s">
        <v>218</v>
      </c>
      <c r="H43" s="569"/>
      <c r="I43" s="569"/>
      <c r="J43" s="569"/>
      <c r="K43" s="569"/>
      <c r="L43" s="569"/>
      <c r="M43" s="569"/>
      <c r="N43" s="569"/>
      <c r="O43" s="569"/>
      <c r="P43" s="569"/>
      <c r="Q43" s="569"/>
      <c r="R43" s="569"/>
      <c r="S43" s="569"/>
      <c r="T43" s="569"/>
      <c r="U43" s="569"/>
      <c r="V43" s="569"/>
      <c r="W43" s="569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575" t="s">
        <v>44</v>
      </c>
      <c r="AX43" s="575"/>
      <c r="AY43" s="575"/>
      <c r="AZ43" s="2"/>
      <c r="BA43" s="2"/>
      <c r="BB43" s="585">
        <f>22.21+6.36</f>
        <v>28.57</v>
      </c>
      <c r="BC43" s="585"/>
      <c r="BD43" s="585"/>
      <c r="BE43" s="585"/>
      <c r="BF43" s="585"/>
      <c r="BG43" s="585"/>
      <c r="BH43" s="585"/>
      <c r="BI43" s="585"/>
      <c r="BJ43" s="585"/>
      <c r="BK43" s="585"/>
      <c r="BL43" s="585"/>
      <c r="BM43" s="585"/>
      <c r="BN43" s="2"/>
      <c r="BO43" s="2"/>
      <c r="BP43" s="2"/>
      <c r="BQ43" s="569" t="s">
        <v>216</v>
      </c>
      <c r="BR43" s="569"/>
      <c r="BS43" s="569"/>
      <c r="BT43" s="569"/>
      <c r="BU43" s="569"/>
      <c r="BV43" s="569"/>
      <c r="BW43" s="569"/>
      <c r="BX43" s="569"/>
      <c r="BY43" s="569"/>
      <c r="BZ43" s="2"/>
      <c r="CA43" s="575"/>
      <c r="CB43" s="575"/>
      <c r="CC43" s="575"/>
      <c r="CD43" s="575"/>
      <c r="CE43" s="575"/>
      <c r="CF43" s="575"/>
      <c r="CG43" s="2"/>
      <c r="CH43" s="2"/>
      <c r="CI43" s="2"/>
      <c r="CJ43" s="2"/>
      <c r="CK43" s="2"/>
      <c r="CL43" s="2"/>
      <c r="CM43" s="2"/>
      <c r="CN43" s="2"/>
      <c r="CO43" s="2"/>
    </row>
    <row r="44" spans="1:93" ht="19.149999999999999" customHeight="1">
      <c r="A44" s="2"/>
      <c r="B44" s="2"/>
      <c r="C44" s="2"/>
      <c r="D44" s="2"/>
      <c r="E44" s="2"/>
      <c r="F44" s="2"/>
      <c r="G44" s="2" t="s">
        <v>219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 t="s">
        <v>220</v>
      </c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581">
        <v>100</v>
      </c>
      <c r="AK44" s="581"/>
      <c r="AL44" s="581"/>
      <c r="AM44" s="581"/>
      <c r="AN44" s="581"/>
      <c r="AO44" s="2" t="s">
        <v>221</v>
      </c>
      <c r="AP44" s="2"/>
      <c r="AQ44" s="2"/>
      <c r="AR44" s="2"/>
      <c r="AS44" s="2"/>
      <c r="AT44" s="2"/>
      <c r="AU44" s="2"/>
      <c r="AV44" s="2"/>
      <c r="AW44" s="575" t="s">
        <v>44</v>
      </c>
      <c r="AX44" s="575"/>
      <c r="AY44" s="575"/>
      <c r="AZ44" s="2"/>
      <c r="BA44" s="2"/>
      <c r="BB44" s="585">
        <v>299.97000000000003</v>
      </c>
      <c r="BC44" s="585"/>
      <c r="BD44" s="585"/>
      <c r="BE44" s="585"/>
      <c r="BF44" s="585"/>
      <c r="BG44" s="585"/>
      <c r="BH44" s="585"/>
      <c r="BI44" s="585"/>
      <c r="BJ44" s="585"/>
      <c r="BK44" s="585"/>
      <c r="BL44" s="585"/>
      <c r="BM44" s="585"/>
      <c r="BN44" s="2"/>
      <c r="BO44" s="2"/>
      <c r="BP44" s="2"/>
      <c r="BQ44" s="569" t="s">
        <v>216</v>
      </c>
      <c r="BR44" s="569"/>
      <c r="BS44" s="569"/>
      <c r="BT44" s="569"/>
      <c r="BU44" s="569"/>
      <c r="BV44" s="569"/>
      <c r="BW44" s="569"/>
      <c r="BX44" s="569"/>
      <c r="BY44" s="569"/>
      <c r="BZ44" s="2"/>
      <c r="CA44" s="575"/>
      <c r="CB44" s="575"/>
      <c r="CC44" s="575"/>
      <c r="CD44" s="575"/>
      <c r="CE44" s="575"/>
      <c r="CF44" s="575"/>
      <c r="CG44" s="2"/>
      <c r="CH44" s="2"/>
      <c r="CI44" s="2"/>
      <c r="CJ44" s="2"/>
      <c r="CK44" s="2"/>
      <c r="CL44" s="2"/>
      <c r="CM44" s="2"/>
      <c r="CN44" s="2"/>
      <c r="CO44" s="2"/>
    </row>
    <row r="45" spans="1:93" ht="19.149999999999999" customHeight="1">
      <c r="A45" s="1"/>
      <c r="B45" s="1"/>
      <c r="C45" s="1"/>
      <c r="D45" s="1"/>
      <c r="E45" s="1"/>
      <c r="F45" s="1"/>
      <c r="G45" s="573" t="s">
        <v>222</v>
      </c>
      <c r="H45" s="573"/>
      <c r="I45" s="573"/>
      <c r="J45" s="573"/>
      <c r="K45" s="573"/>
      <c r="L45" s="573"/>
      <c r="M45" s="573"/>
      <c r="N45" s="573"/>
      <c r="O45" s="573"/>
      <c r="P45" s="573"/>
      <c r="Q45" s="573"/>
      <c r="R45" s="573"/>
      <c r="S45" s="573"/>
      <c r="T45" s="573"/>
      <c r="U45" s="573"/>
      <c r="V45" s="573"/>
      <c r="W45" s="573"/>
      <c r="X45" s="573"/>
      <c r="Y45" s="573"/>
      <c r="Z45" s="573"/>
      <c r="AA45" s="573"/>
      <c r="AB45" s="573"/>
      <c r="AC45" s="573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571" t="s">
        <v>44</v>
      </c>
      <c r="AX45" s="571"/>
      <c r="AY45" s="571"/>
      <c r="AZ45" s="1"/>
      <c r="BA45" s="1"/>
      <c r="BB45" s="572">
        <f>BB42+BB43+BB44</f>
        <v>343.54</v>
      </c>
      <c r="BC45" s="572"/>
      <c r="BD45" s="572"/>
      <c r="BE45" s="572"/>
      <c r="BF45" s="572"/>
      <c r="BG45" s="572"/>
      <c r="BH45" s="572"/>
      <c r="BI45" s="572"/>
      <c r="BJ45" s="572"/>
      <c r="BK45" s="572"/>
      <c r="BL45" s="572"/>
      <c r="BM45" s="572"/>
      <c r="BN45" s="1"/>
      <c r="BO45" s="1"/>
      <c r="BP45" s="1"/>
      <c r="BQ45" s="573" t="s">
        <v>216</v>
      </c>
      <c r="BR45" s="573"/>
      <c r="BS45" s="573"/>
      <c r="BT45" s="573"/>
      <c r="BU45" s="573"/>
      <c r="BV45" s="573"/>
      <c r="BW45" s="573"/>
      <c r="BX45" s="573"/>
      <c r="BY45" s="573"/>
      <c r="BZ45" s="1"/>
      <c r="CA45" s="571" t="s">
        <v>217</v>
      </c>
      <c r="CB45" s="571"/>
      <c r="CC45" s="571"/>
      <c r="CD45" s="571"/>
      <c r="CE45" s="571"/>
      <c r="CF45" s="571"/>
      <c r="CG45" s="1"/>
      <c r="CH45" s="1"/>
      <c r="CI45" s="1"/>
      <c r="CJ45" s="1"/>
      <c r="CK45" s="1"/>
      <c r="CL45" s="1"/>
      <c r="CM45" s="1"/>
      <c r="CN45" s="1"/>
      <c r="CO45" s="1"/>
    </row>
    <row r="46" spans="1:93" ht="19.149999999999999" customHeight="1">
      <c r="A46" s="2"/>
      <c r="B46" s="2"/>
      <c r="C46" s="2"/>
      <c r="D46" s="2"/>
      <c r="E46" s="2"/>
      <c r="F46" s="2"/>
      <c r="G46" s="569" t="s">
        <v>223</v>
      </c>
      <c r="H46" s="569"/>
      <c r="I46" s="569"/>
      <c r="J46" s="569"/>
      <c r="K46" s="569"/>
      <c r="L46" s="569"/>
      <c r="M46" s="569"/>
      <c r="N46" s="569"/>
      <c r="O46" s="569"/>
      <c r="P46" s="569"/>
      <c r="Q46" s="569"/>
      <c r="R46" s="569"/>
      <c r="S46" s="569"/>
      <c r="T46" s="569"/>
      <c r="U46" s="569"/>
      <c r="V46" s="569"/>
      <c r="W46" s="569"/>
      <c r="X46" s="2"/>
      <c r="Y46" s="2"/>
      <c r="Z46" s="589">
        <v>1.6</v>
      </c>
      <c r="AA46" s="589"/>
      <c r="AB46" s="589"/>
      <c r="AC46" s="589"/>
      <c r="AD46" s="589"/>
      <c r="AE46" s="2"/>
      <c r="AF46" s="575" t="s">
        <v>224</v>
      </c>
      <c r="AG46" s="575"/>
      <c r="AH46" s="575"/>
      <c r="AI46" s="575"/>
      <c r="AJ46" s="575"/>
      <c r="AK46" s="575"/>
      <c r="AL46" s="575"/>
      <c r="AM46" s="575"/>
      <c r="AN46" s="575"/>
      <c r="AO46" s="575"/>
      <c r="AP46" s="575"/>
      <c r="AQ46" s="575"/>
      <c r="AR46" s="575"/>
      <c r="AS46" s="575"/>
      <c r="AT46" s="575"/>
      <c r="AU46" s="575"/>
      <c r="AV46" s="575"/>
      <c r="AW46" s="575" t="s">
        <v>44</v>
      </c>
      <c r="AX46" s="575"/>
      <c r="AY46" s="575"/>
      <c r="AZ46" s="2"/>
      <c r="BA46" s="2"/>
      <c r="BB46" s="572">
        <f>BB45*1.6</f>
        <v>549.6640000000001</v>
      </c>
      <c r="BC46" s="572"/>
      <c r="BD46" s="572"/>
      <c r="BE46" s="572"/>
      <c r="BF46" s="572"/>
      <c r="BG46" s="572"/>
      <c r="BH46" s="572"/>
      <c r="BI46" s="572"/>
      <c r="BJ46" s="572"/>
      <c r="BK46" s="572"/>
      <c r="BL46" s="572"/>
      <c r="BM46" s="572"/>
      <c r="BN46" s="1"/>
      <c r="BO46" s="1"/>
      <c r="BP46" s="1"/>
      <c r="BQ46" s="573" t="s">
        <v>216</v>
      </c>
      <c r="BR46" s="573"/>
      <c r="BS46" s="573"/>
      <c r="BT46" s="573"/>
      <c r="BU46" s="573"/>
      <c r="BV46" s="573"/>
      <c r="BW46" s="573"/>
      <c r="BX46" s="573"/>
      <c r="BY46" s="573"/>
      <c r="BZ46" s="1"/>
      <c r="CA46" s="571" t="s">
        <v>225</v>
      </c>
      <c r="CB46" s="571"/>
      <c r="CC46" s="571"/>
      <c r="CD46" s="571"/>
      <c r="CE46" s="571"/>
      <c r="CF46" s="571"/>
      <c r="CG46" s="2"/>
      <c r="CH46" s="2"/>
      <c r="CI46" s="2"/>
      <c r="CJ46" s="2"/>
      <c r="CK46" s="2"/>
      <c r="CL46" s="2"/>
      <c r="CM46" s="2"/>
      <c r="CN46" s="2"/>
      <c r="CO46" s="2"/>
    </row>
    <row r="47" spans="1:93" ht="19.149999999999999" customHeight="1">
      <c r="A47" s="2"/>
      <c r="B47" s="2"/>
      <c r="C47" s="2"/>
      <c r="D47" s="2"/>
      <c r="E47" s="2"/>
      <c r="F47" s="2"/>
      <c r="G47" s="569" t="s">
        <v>226</v>
      </c>
      <c r="H47" s="569"/>
      <c r="I47" s="569"/>
      <c r="J47" s="569"/>
      <c r="K47" s="569"/>
      <c r="L47" s="569"/>
      <c r="M47" s="569"/>
      <c r="N47" s="569"/>
      <c r="O47" s="569"/>
      <c r="P47" s="569"/>
      <c r="Q47" s="569"/>
      <c r="R47" s="569"/>
      <c r="S47" s="569"/>
      <c r="T47" s="569"/>
      <c r="U47" s="569"/>
      <c r="V47" s="569"/>
      <c r="W47" s="569"/>
      <c r="X47" s="569"/>
      <c r="Y47" s="569"/>
      <c r="Z47" s="569"/>
      <c r="AA47" s="569"/>
      <c r="AB47" s="569"/>
      <c r="AC47" s="569"/>
      <c r="AD47" s="569"/>
      <c r="AE47" s="569"/>
      <c r="AF47" s="569"/>
      <c r="AG47" s="569"/>
      <c r="AH47" s="569"/>
      <c r="AI47" s="569"/>
      <c r="AJ47" s="569"/>
      <c r="AK47" s="569"/>
      <c r="AL47" s="569"/>
      <c r="AM47" s="569"/>
      <c r="AN47" s="569"/>
      <c r="AO47" s="569"/>
      <c r="AP47" s="2"/>
      <c r="AQ47" s="2"/>
      <c r="AR47" s="2"/>
      <c r="AS47" s="2"/>
      <c r="AT47" s="2"/>
      <c r="AU47" s="2"/>
      <c r="AV47" s="2"/>
      <c r="AW47" s="575" t="s">
        <v>44</v>
      </c>
      <c r="AX47" s="575"/>
      <c r="AY47" s="575"/>
      <c r="AZ47" s="2"/>
      <c r="BA47" s="2"/>
      <c r="BB47" s="585">
        <f>33.69+9.5</f>
        <v>43.19</v>
      </c>
      <c r="BC47" s="585"/>
      <c r="BD47" s="585"/>
      <c r="BE47" s="585"/>
      <c r="BF47" s="585"/>
      <c r="BG47" s="585"/>
      <c r="BH47" s="585"/>
      <c r="BI47" s="585"/>
      <c r="BJ47" s="585"/>
      <c r="BK47" s="585"/>
      <c r="BL47" s="585"/>
      <c r="BM47" s="585"/>
      <c r="BN47" s="2"/>
      <c r="BO47" s="2"/>
      <c r="BP47" s="2"/>
      <c r="BQ47" s="569" t="s">
        <v>216</v>
      </c>
      <c r="BR47" s="569"/>
      <c r="BS47" s="569"/>
      <c r="BT47" s="569"/>
      <c r="BU47" s="569"/>
      <c r="BV47" s="569"/>
      <c r="BW47" s="569"/>
      <c r="BX47" s="569"/>
      <c r="BY47" s="569"/>
      <c r="BZ47" s="2"/>
      <c r="CA47" s="3"/>
      <c r="CB47" s="3"/>
      <c r="CC47" s="3"/>
      <c r="CD47" s="3"/>
      <c r="CE47" s="3"/>
      <c r="CF47" s="3"/>
      <c r="CG47" s="2"/>
      <c r="CH47" s="2"/>
      <c r="CI47" s="2"/>
      <c r="CJ47" s="2"/>
      <c r="CK47" s="2"/>
      <c r="CL47" s="2"/>
      <c r="CM47" s="2"/>
      <c r="CN47" s="2"/>
      <c r="CO47" s="2"/>
    </row>
    <row r="48" spans="1:93" ht="19.149999999999999" customHeight="1">
      <c r="A48" s="1"/>
      <c r="B48" s="1"/>
      <c r="C48" s="1"/>
      <c r="D48" s="1"/>
      <c r="E48" s="1"/>
      <c r="F48" s="1"/>
      <c r="G48" s="573" t="s">
        <v>213</v>
      </c>
      <c r="H48" s="573"/>
      <c r="I48" s="573"/>
      <c r="J48" s="573"/>
      <c r="K48" s="573"/>
      <c r="L48" s="573"/>
      <c r="M48" s="573"/>
      <c r="N48" s="573"/>
      <c r="O48" s="573"/>
      <c r="P48" s="573"/>
      <c r="Q48" s="573"/>
      <c r="R48" s="573"/>
      <c r="S48" s="573"/>
      <c r="T48" s="573"/>
      <c r="U48" s="573"/>
      <c r="V48" s="573"/>
      <c r="W48" s="573"/>
      <c r="X48" s="1"/>
      <c r="Y48" s="573" t="s">
        <v>224</v>
      </c>
      <c r="Z48" s="573"/>
      <c r="AA48" s="573"/>
      <c r="AB48" s="573"/>
      <c r="AC48" s="573"/>
      <c r="AD48" s="573"/>
      <c r="AE48" s="573"/>
      <c r="AF48" s="573"/>
      <c r="AG48" s="573"/>
      <c r="AH48" s="573"/>
      <c r="AI48" s="573"/>
      <c r="AJ48" s="573"/>
      <c r="AK48" s="573"/>
      <c r="AL48" s="573"/>
      <c r="AM48" s="573"/>
      <c r="AN48" s="573"/>
      <c r="AO48" s="573"/>
      <c r="AP48" s="573"/>
      <c r="AQ48" s="573"/>
      <c r="AR48" s="573"/>
      <c r="AS48" s="573"/>
      <c r="AT48" s="1"/>
      <c r="AU48" s="1"/>
      <c r="AV48" s="1"/>
      <c r="AW48" s="571" t="s">
        <v>44</v>
      </c>
      <c r="AX48" s="571"/>
      <c r="AY48" s="571"/>
      <c r="AZ48" s="1"/>
      <c r="BA48" s="1"/>
      <c r="BB48" s="572">
        <f>BB46+BB47</f>
        <v>592.85400000000004</v>
      </c>
      <c r="BC48" s="572"/>
      <c r="BD48" s="572"/>
      <c r="BE48" s="572"/>
      <c r="BF48" s="572"/>
      <c r="BG48" s="572"/>
      <c r="BH48" s="572"/>
      <c r="BI48" s="572"/>
      <c r="BJ48" s="572"/>
      <c r="BK48" s="572"/>
      <c r="BL48" s="572"/>
      <c r="BM48" s="572"/>
      <c r="BN48" s="1"/>
      <c r="BO48" s="1"/>
      <c r="BP48" s="1"/>
      <c r="BQ48" s="573" t="s">
        <v>216</v>
      </c>
      <c r="BR48" s="573"/>
      <c r="BS48" s="573"/>
      <c r="BT48" s="573"/>
      <c r="BU48" s="573"/>
      <c r="BV48" s="573"/>
      <c r="BW48" s="573"/>
      <c r="BX48" s="573"/>
      <c r="BY48" s="573"/>
      <c r="BZ48" s="1"/>
      <c r="CA48" s="4"/>
      <c r="CB48" s="4"/>
      <c r="CC48" s="4"/>
      <c r="CD48" s="4"/>
      <c r="CE48" s="4"/>
      <c r="CF48" s="4"/>
      <c r="CG48" s="1"/>
      <c r="CH48" s="1"/>
      <c r="CI48" s="1"/>
      <c r="CJ48" s="1"/>
      <c r="CK48" s="1"/>
      <c r="CL48" s="1"/>
      <c r="CM48" s="1"/>
      <c r="CN48" s="1"/>
      <c r="CO48" s="1"/>
    </row>
    <row r="49" spans="1:93" ht="19.14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</row>
    <row r="50" spans="1:93" ht="19.149999999999999" customHeight="1">
      <c r="A50" s="574">
        <v>8</v>
      </c>
      <c r="B50" s="574"/>
      <c r="C50" s="574"/>
      <c r="D50" s="1" t="s">
        <v>208</v>
      </c>
      <c r="E50" s="1" t="s">
        <v>227</v>
      </c>
      <c r="F50" s="1"/>
      <c r="G50" s="1"/>
      <c r="H50" s="1"/>
      <c r="I50" s="1"/>
      <c r="J50" s="1"/>
      <c r="K50" s="1"/>
      <c r="L50" s="1"/>
      <c r="M50" s="1" t="s">
        <v>228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</row>
    <row r="51" spans="1:93" ht="19.149999999999999" customHeight="1">
      <c r="A51" s="2"/>
      <c r="B51" s="2"/>
      <c r="C51" s="2"/>
      <c r="D51" s="2"/>
      <c r="E51" s="2"/>
      <c r="F51" s="2"/>
      <c r="G51" s="569" t="s">
        <v>215</v>
      </c>
      <c r="H51" s="569"/>
      <c r="I51" s="569"/>
      <c r="J51" s="569"/>
      <c r="K51" s="569"/>
      <c r="L51" s="569"/>
      <c r="M51" s="569"/>
      <c r="N51" s="569"/>
      <c r="O51" s="569"/>
      <c r="P51" s="569"/>
      <c r="Q51" s="569"/>
      <c r="R51" s="569"/>
      <c r="S51" s="569"/>
      <c r="T51" s="569"/>
      <c r="U51" s="569"/>
      <c r="V51" s="569"/>
      <c r="W51" s="569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575" t="s">
        <v>44</v>
      </c>
      <c r="AX51" s="575"/>
      <c r="AY51" s="575"/>
      <c r="AZ51" s="2"/>
      <c r="BA51" s="2"/>
      <c r="BB51" s="585">
        <v>205.61</v>
      </c>
      <c r="BC51" s="585"/>
      <c r="BD51" s="585"/>
      <c r="BE51" s="585"/>
      <c r="BF51" s="585"/>
      <c r="BG51" s="585"/>
      <c r="BH51" s="585"/>
      <c r="BI51" s="585"/>
      <c r="BJ51" s="585"/>
      <c r="BK51" s="585"/>
      <c r="BL51" s="585"/>
      <c r="BM51" s="585"/>
      <c r="BN51" s="2"/>
      <c r="BO51" s="2"/>
      <c r="BP51" s="2"/>
      <c r="BQ51" s="569" t="s">
        <v>216</v>
      </c>
      <c r="BR51" s="569"/>
      <c r="BS51" s="569"/>
      <c r="BT51" s="569"/>
      <c r="BU51" s="569"/>
      <c r="BV51" s="569"/>
      <c r="BW51" s="569"/>
      <c r="BX51" s="569"/>
      <c r="BY51" s="569"/>
      <c r="BZ51" s="2"/>
      <c r="CA51" s="575" t="s">
        <v>217</v>
      </c>
      <c r="CB51" s="575"/>
      <c r="CC51" s="575"/>
      <c r="CD51" s="575"/>
      <c r="CE51" s="575"/>
      <c r="CF51" s="575"/>
      <c r="CG51" s="2"/>
      <c r="CH51" s="2"/>
      <c r="CI51" s="2"/>
      <c r="CJ51" s="2"/>
      <c r="CK51" s="2"/>
      <c r="CL51" s="2"/>
      <c r="CM51" s="2"/>
      <c r="CN51" s="2"/>
      <c r="CO51" s="2"/>
    </row>
    <row r="52" spans="1:93" ht="19.149999999999999" customHeight="1">
      <c r="A52" s="2"/>
      <c r="B52" s="2"/>
      <c r="C52" s="2"/>
      <c r="D52" s="2"/>
      <c r="E52" s="2"/>
      <c r="F52" s="2"/>
      <c r="G52" s="2" t="s">
        <v>219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 t="s">
        <v>220</v>
      </c>
      <c r="W52" s="2"/>
      <c r="X52" s="2"/>
      <c r="Y52" s="2"/>
      <c r="Z52" s="2"/>
      <c r="AA52" s="2"/>
      <c r="AB52" s="2"/>
      <c r="AD52" s="2"/>
      <c r="AE52" s="2"/>
      <c r="AF52" s="2"/>
      <c r="AG52" s="2"/>
      <c r="AH52" s="2"/>
      <c r="AI52" s="2"/>
      <c r="AJ52" s="581">
        <v>162</v>
      </c>
      <c r="AK52" s="581"/>
      <c r="AL52" s="581"/>
      <c r="AM52" s="581"/>
      <c r="AN52" s="581"/>
      <c r="AO52" s="2" t="s">
        <v>221</v>
      </c>
      <c r="AP52" s="2"/>
      <c r="AQ52" s="2"/>
      <c r="AR52" s="5"/>
      <c r="AS52" s="5"/>
      <c r="AT52" s="5"/>
      <c r="AU52" s="5"/>
      <c r="AV52" s="2"/>
      <c r="AW52" s="575" t="s">
        <v>44</v>
      </c>
      <c r="AX52" s="575"/>
      <c r="AY52" s="575"/>
      <c r="AZ52" s="2"/>
      <c r="BA52" s="2"/>
      <c r="BB52" s="576">
        <v>371.07</v>
      </c>
      <c r="BC52" s="576"/>
      <c r="BD52" s="576"/>
      <c r="BE52" s="576"/>
      <c r="BF52" s="576"/>
      <c r="BG52" s="576"/>
      <c r="BH52" s="576"/>
      <c r="BI52" s="576"/>
      <c r="BJ52" s="576"/>
      <c r="BK52" s="576"/>
      <c r="BL52" s="576"/>
      <c r="BM52" s="576"/>
      <c r="BN52" s="2"/>
      <c r="BO52" s="2"/>
      <c r="BP52" s="2"/>
      <c r="BQ52" s="569" t="s">
        <v>216</v>
      </c>
      <c r="BR52" s="569"/>
      <c r="BS52" s="569"/>
      <c r="BT52" s="569"/>
      <c r="BU52" s="569"/>
      <c r="BV52" s="569"/>
      <c r="BW52" s="569"/>
      <c r="BX52" s="569"/>
      <c r="BY52" s="569"/>
      <c r="BZ52" s="2"/>
      <c r="CA52" s="575"/>
      <c r="CB52" s="575"/>
      <c r="CC52" s="575"/>
      <c r="CD52" s="575"/>
      <c r="CE52" s="575"/>
      <c r="CF52" s="575"/>
      <c r="CG52" s="2"/>
      <c r="CH52" s="2"/>
      <c r="CI52" s="2"/>
      <c r="CJ52" s="2"/>
      <c r="CK52" s="2"/>
      <c r="CL52" s="2"/>
      <c r="CM52" s="2"/>
      <c r="CN52" s="2"/>
      <c r="CO52" s="2"/>
    </row>
    <row r="53" spans="1:93" ht="19.149999999999999" customHeight="1">
      <c r="A53" s="1"/>
      <c r="B53" s="1"/>
      <c r="C53" s="1"/>
      <c r="D53" s="1"/>
      <c r="E53" s="1"/>
      <c r="F53" s="1"/>
      <c r="G53" s="573" t="s">
        <v>222</v>
      </c>
      <c r="H53" s="573"/>
      <c r="I53" s="573"/>
      <c r="J53" s="573"/>
      <c r="K53" s="573"/>
      <c r="L53" s="573"/>
      <c r="M53" s="573"/>
      <c r="N53" s="573"/>
      <c r="O53" s="573"/>
      <c r="P53" s="573"/>
      <c r="Q53" s="573"/>
      <c r="R53" s="573"/>
      <c r="S53" s="573"/>
      <c r="T53" s="573"/>
      <c r="U53" s="573"/>
      <c r="V53" s="573"/>
      <c r="W53" s="573"/>
      <c r="X53" s="573"/>
      <c r="Y53" s="573"/>
      <c r="Z53" s="573"/>
      <c r="AA53" s="573"/>
      <c r="AB53" s="573"/>
      <c r="AC53" s="573"/>
      <c r="AD53" s="573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571" t="s">
        <v>44</v>
      </c>
      <c r="AX53" s="571"/>
      <c r="AY53" s="571"/>
      <c r="AZ53" s="1"/>
      <c r="BA53" s="1"/>
      <c r="BB53" s="572">
        <f>BB51+BB52</f>
        <v>576.68000000000006</v>
      </c>
      <c r="BC53" s="572"/>
      <c r="BD53" s="572"/>
      <c r="BE53" s="572"/>
      <c r="BF53" s="572"/>
      <c r="BG53" s="572"/>
      <c r="BH53" s="572"/>
      <c r="BI53" s="572"/>
      <c r="BJ53" s="572"/>
      <c r="BK53" s="572"/>
      <c r="BL53" s="572"/>
      <c r="BM53" s="572"/>
      <c r="BN53" s="1"/>
      <c r="BO53" s="1"/>
      <c r="BP53" s="1"/>
      <c r="BQ53" s="573" t="s">
        <v>216</v>
      </c>
      <c r="BR53" s="573"/>
      <c r="BS53" s="573"/>
      <c r="BT53" s="573"/>
      <c r="BU53" s="573"/>
      <c r="BV53" s="573"/>
      <c r="BW53" s="573"/>
      <c r="BX53" s="573"/>
      <c r="BY53" s="573"/>
      <c r="BZ53" s="1"/>
      <c r="CA53" s="571"/>
      <c r="CB53" s="571"/>
      <c r="CC53" s="571"/>
      <c r="CD53" s="571"/>
      <c r="CE53" s="571"/>
      <c r="CF53" s="571"/>
      <c r="CG53" s="1"/>
      <c r="CH53" s="1"/>
      <c r="CI53" s="1"/>
      <c r="CJ53" s="1"/>
      <c r="CK53" s="1"/>
      <c r="CL53" s="1"/>
      <c r="CM53" s="1"/>
      <c r="CN53" s="1"/>
      <c r="CO53" s="1"/>
    </row>
    <row r="54" spans="1:93" ht="19.149999999999999" customHeight="1">
      <c r="A54" s="2"/>
      <c r="B54" s="2"/>
      <c r="C54" s="2"/>
      <c r="D54" s="2"/>
      <c r="E54" s="2"/>
      <c r="F54" s="2"/>
      <c r="G54" s="569" t="s">
        <v>223</v>
      </c>
      <c r="H54" s="569"/>
      <c r="I54" s="569"/>
      <c r="J54" s="569"/>
      <c r="K54" s="569"/>
      <c r="L54" s="569"/>
      <c r="M54" s="569"/>
      <c r="N54" s="569"/>
      <c r="O54" s="569"/>
      <c r="P54" s="569"/>
      <c r="Q54" s="569"/>
      <c r="R54" s="569"/>
      <c r="S54" s="569"/>
      <c r="T54" s="569"/>
      <c r="U54" s="569"/>
      <c r="V54" s="569"/>
      <c r="W54" s="569"/>
      <c r="X54" s="2"/>
      <c r="Y54" s="2"/>
      <c r="Z54" s="589">
        <v>1.0049999999999999</v>
      </c>
      <c r="AA54" s="589"/>
      <c r="AB54" s="589"/>
      <c r="AC54" s="589"/>
      <c r="AD54" s="589"/>
      <c r="AE54" s="2"/>
      <c r="AF54" s="575" t="s">
        <v>224</v>
      </c>
      <c r="AG54" s="575"/>
      <c r="AH54" s="575"/>
      <c r="AI54" s="575"/>
      <c r="AJ54" s="575"/>
      <c r="AK54" s="575"/>
      <c r="AL54" s="575"/>
      <c r="AM54" s="575"/>
      <c r="AN54" s="575"/>
      <c r="AO54" s="575"/>
      <c r="AP54" s="575"/>
      <c r="AQ54" s="575"/>
      <c r="AR54" s="575"/>
      <c r="AS54" s="575"/>
      <c r="AT54" s="575"/>
      <c r="AU54" s="575"/>
      <c r="AV54" s="575"/>
      <c r="AW54" s="575" t="s">
        <v>44</v>
      </c>
      <c r="AX54" s="575"/>
      <c r="AY54" s="575"/>
      <c r="AZ54" s="2"/>
      <c r="BA54" s="2"/>
      <c r="BB54" s="572">
        <f>BB53*Z54</f>
        <v>579.5634</v>
      </c>
      <c r="BC54" s="572"/>
      <c r="BD54" s="572"/>
      <c r="BE54" s="572"/>
      <c r="BF54" s="572"/>
      <c r="BG54" s="572"/>
      <c r="BH54" s="572"/>
      <c r="BI54" s="572"/>
      <c r="BJ54" s="572"/>
      <c r="BK54" s="572"/>
      <c r="BL54" s="572"/>
      <c r="BM54" s="572"/>
      <c r="BN54" s="2"/>
      <c r="BO54" s="2"/>
      <c r="BP54" s="2"/>
      <c r="BQ54" s="573" t="s">
        <v>216</v>
      </c>
      <c r="BR54" s="573"/>
      <c r="BS54" s="573"/>
      <c r="BT54" s="573"/>
      <c r="BU54" s="573"/>
      <c r="BV54" s="573"/>
      <c r="BW54" s="573"/>
      <c r="BX54" s="573"/>
      <c r="BY54" s="573"/>
      <c r="BZ54" s="1"/>
      <c r="CA54" s="571" t="s">
        <v>225</v>
      </c>
      <c r="CB54" s="571"/>
      <c r="CC54" s="571"/>
      <c r="CD54" s="571"/>
      <c r="CE54" s="571"/>
      <c r="CF54" s="571"/>
      <c r="CG54" s="2"/>
      <c r="CH54" s="2"/>
      <c r="CI54" s="2"/>
      <c r="CJ54" s="2"/>
      <c r="CK54" s="2"/>
      <c r="CL54" s="2"/>
      <c r="CM54" s="2"/>
      <c r="CN54" s="2"/>
      <c r="CO54" s="2"/>
    </row>
    <row r="55" spans="1:93" ht="19.149999999999999" customHeight="1">
      <c r="A55" s="2"/>
      <c r="B55" s="2"/>
      <c r="C55" s="2"/>
      <c r="D55" s="2"/>
      <c r="E55" s="2"/>
      <c r="F55" s="2"/>
      <c r="G55" s="569" t="s">
        <v>226</v>
      </c>
      <c r="H55" s="569"/>
      <c r="I55" s="569"/>
      <c r="J55" s="569"/>
      <c r="K55" s="569"/>
      <c r="L55" s="569"/>
      <c r="M55" s="569"/>
      <c r="N55" s="569"/>
      <c r="O55" s="569"/>
      <c r="P55" s="569"/>
      <c r="Q55" s="569"/>
      <c r="R55" s="569"/>
      <c r="S55" s="569"/>
      <c r="T55" s="569"/>
      <c r="U55" s="569"/>
      <c r="V55" s="569"/>
      <c r="W55" s="569"/>
      <c r="X55" s="569"/>
      <c r="Y55" s="569"/>
      <c r="Z55" s="569"/>
      <c r="AA55" s="569"/>
      <c r="AB55" s="569"/>
      <c r="AC55" s="569"/>
      <c r="AD55" s="569"/>
      <c r="AE55" s="569"/>
      <c r="AF55" s="569"/>
      <c r="AG55" s="569"/>
      <c r="AH55" s="569"/>
      <c r="AI55" s="569"/>
      <c r="AJ55" s="569"/>
      <c r="AK55" s="569"/>
      <c r="AL55" s="569"/>
      <c r="AM55" s="569"/>
      <c r="AN55" s="569"/>
      <c r="AO55" s="569"/>
      <c r="AP55" s="2"/>
      <c r="AQ55" s="2"/>
      <c r="AR55" s="2"/>
      <c r="AS55" s="2"/>
      <c r="AT55" s="2"/>
      <c r="AU55" s="2"/>
      <c r="AV55" s="2"/>
      <c r="AW55" s="575" t="s">
        <v>44</v>
      </c>
      <c r="AX55" s="575"/>
      <c r="AY55" s="575"/>
      <c r="AZ55" s="2"/>
      <c r="BA55" s="2"/>
      <c r="BB55" s="585">
        <v>25.14</v>
      </c>
      <c r="BC55" s="585"/>
      <c r="BD55" s="585"/>
      <c r="BE55" s="585"/>
      <c r="BF55" s="585"/>
      <c r="BG55" s="585"/>
      <c r="BH55" s="585"/>
      <c r="BI55" s="585"/>
      <c r="BJ55" s="585"/>
      <c r="BK55" s="585"/>
      <c r="BL55" s="585"/>
      <c r="BM55" s="585"/>
      <c r="BN55" s="2"/>
      <c r="BO55" s="2"/>
      <c r="BP55" s="2"/>
      <c r="BQ55" s="569" t="s">
        <v>216</v>
      </c>
      <c r="BR55" s="569"/>
      <c r="BS55" s="569"/>
      <c r="BT55" s="569"/>
      <c r="BU55" s="569"/>
      <c r="BV55" s="569"/>
      <c r="BW55" s="569"/>
      <c r="BX55" s="569"/>
      <c r="BY55" s="569"/>
      <c r="BZ55" s="2"/>
      <c r="CA55" s="3"/>
      <c r="CB55" s="3"/>
      <c r="CC55" s="3"/>
      <c r="CD55" s="3"/>
      <c r="CE55" s="3"/>
      <c r="CF55" s="3"/>
      <c r="CG55" s="2"/>
      <c r="CH55" s="2"/>
      <c r="CI55" s="2"/>
      <c r="CJ55" s="2"/>
      <c r="CK55" s="2"/>
      <c r="CL55" s="2"/>
      <c r="CM55" s="2"/>
      <c r="CN55" s="2"/>
      <c r="CO55" s="2"/>
    </row>
    <row r="56" spans="1:93" ht="19.149999999999999" customHeight="1">
      <c r="A56" s="1"/>
      <c r="B56" s="1"/>
      <c r="C56" s="1"/>
      <c r="D56" s="1"/>
      <c r="E56" s="1"/>
      <c r="F56" s="1"/>
      <c r="G56" s="573" t="s">
        <v>213</v>
      </c>
      <c r="H56" s="573"/>
      <c r="I56" s="573"/>
      <c r="J56" s="573"/>
      <c r="K56" s="573"/>
      <c r="L56" s="573"/>
      <c r="M56" s="573"/>
      <c r="N56" s="573"/>
      <c r="O56" s="573"/>
      <c r="P56" s="573"/>
      <c r="Q56" s="573"/>
      <c r="R56" s="573"/>
      <c r="S56" s="573"/>
      <c r="T56" s="573"/>
      <c r="U56" s="573"/>
      <c r="V56" s="573"/>
      <c r="W56" s="573"/>
      <c r="X56" s="1"/>
      <c r="Y56" s="573" t="s">
        <v>224</v>
      </c>
      <c r="Z56" s="573"/>
      <c r="AA56" s="573"/>
      <c r="AB56" s="573"/>
      <c r="AC56" s="573"/>
      <c r="AD56" s="573"/>
      <c r="AE56" s="573"/>
      <c r="AF56" s="573"/>
      <c r="AG56" s="573"/>
      <c r="AH56" s="573"/>
      <c r="AI56" s="573"/>
      <c r="AJ56" s="573"/>
      <c r="AK56" s="573"/>
      <c r="AL56" s="573"/>
      <c r="AM56" s="573"/>
      <c r="AN56" s="573"/>
      <c r="AO56" s="573"/>
      <c r="AP56" s="573"/>
      <c r="AQ56" s="573"/>
      <c r="AR56" s="573"/>
      <c r="AS56" s="573"/>
      <c r="AT56" s="1"/>
      <c r="AU56" s="1"/>
      <c r="AV56" s="1"/>
      <c r="AW56" s="571" t="s">
        <v>44</v>
      </c>
      <c r="AX56" s="571"/>
      <c r="AY56" s="571"/>
      <c r="AZ56" s="1"/>
      <c r="BA56" s="1"/>
      <c r="BB56" s="572">
        <f>BB54+BB55</f>
        <v>604.70339999999999</v>
      </c>
      <c r="BC56" s="572"/>
      <c r="BD56" s="572"/>
      <c r="BE56" s="572"/>
      <c r="BF56" s="572"/>
      <c r="BG56" s="572"/>
      <c r="BH56" s="572"/>
      <c r="BI56" s="572"/>
      <c r="BJ56" s="572"/>
      <c r="BK56" s="572"/>
      <c r="BL56" s="572"/>
      <c r="BM56" s="572"/>
      <c r="BN56" s="1"/>
      <c r="BO56" s="1"/>
      <c r="BP56" s="1"/>
      <c r="BQ56" s="573" t="s">
        <v>216</v>
      </c>
      <c r="BR56" s="573"/>
      <c r="BS56" s="573"/>
      <c r="BT56" s="573"/>
      <c r="BU56" s="573"/>
      <c r="BV56" s="573"/>
      <c r="BW56" s="573"/>
      <c r="BX56" s="573"/>
      <c r="BY56" s="573"/>
      <c r="BZ56" s="1"/>
      <c r="CA56" s="4"/>
      <c r="CB56" s="4"/>
      <c r="CC56" s="4"/>
      <c r="CD56" s="4"/>
      <c r="CE56" s="4"/>
      <c r="CF56" s="4"/>
      <c r="CG56" s="1"/>
      <c r="CH56" s="1"/>
      <c r="CI56" s="1"/>
      <c r="CJ56" s="1"/>
      <c r="CK56" s="1"/>
      <c r="CL56" s="1"/>
      <c r="CM56" s="1"/>
      <c r="CN56" s="1"/>
      <c r="CO56" s="1"/>
    </row>
    <row r="57" spans="1:93" ht="19.14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</row>
    <row r="58" spans="1:93" ht="19.149999999999999" customHeight="1">
      <c r="A58" s="574">
        <v>9</v>
      </c>
      <c r="B58" s="574"/>
      <c r="C58" s="574"/>
      <c r="D58" s="1" t="s">
        <v>208</v>
      </c>
      <c r="E58" s="1" t="s">
        <v>229</v>
      </c>
      <c r="F58" s="1"/>
      <c r="G58" s="1"/>
      <c r="H58" s="1"/>
      <c r="I58" s="1"/>
      <c r="J58" s="1"/>
      <c r="K58" s="1"/>
      <c r="L58" s="1"/>
      <c r="M58" s="1" t="s">
        <v>228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</row>
    <row r="59" spans="1:93" ht="19.149999999999999" customHeight="1">
      <c r="A59" s="2"/>
      <c r="B59" s="2"/>
      <c r="C59" s="2"/>
      <c r="D59" s="2"/>
      <c r="E59" s="2"/>
      <c r="F59" s="2"/>
      <c r="G59" s="569" t="s">
        <v>215</v>
      </c>
      <c r="H59" s="569"/>
      <c r="I59" s="569"/>
      <c r="J59" s="569"/>
      <c r="K59" s="569"/>
      <c r="L59" s="569"/>
      <c r="M59" s="569"/>
      <c r="N59" s="569"/>
      <c r="O59" s="569"/>
      <c r="P59" s="569"/>
      <c r="Q59" s="569"/>
      <c r="R59" s="569"/>
      <c r="S59" s="569"/>
      <c r="T59" s="569"/>
      <c r="U59" s="569"/>
      <c r="V59" s="569"/>
      <c r="W59" s="569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575" t="s">
        <v>44</v>
      </c>
      <c r="AX59" s="575"/>
      <c r="AY59" s="575"/>
      <c r="AZ59" s="2"/>
      <c r="BA59" s="2"/>
      <c r="BB59" s="585">
        <v>187</v>
      </c>
      <c r="BC59" s="585"/>
      <c r="BD59" s="585"/>
      <c r="BE59" s="585"/>
      <c r="BF59" s="585"/>
      <c r="BG59" s="585"/>
      <c r="BH59" s="585"/>
      <c r="BI59" s="585"/>
      <c r="BJ59" s="585"/>
      <c r="BK59" s="585"/>
      <c r="BL59" s="585"/>
      <c r="BM59" s="585"/>
      <c r="BN59" s="2"/>
      <c r="BO59" s="2"/>
      <c r="BP59" s="2"/>
      <c r="BQ59" s="569" t="s">
        <v>216</v>
      </c>
      <c r="BR59" s="569"/>
      <c r="BS59" s="569"/>
      <c r="BT59" s="569"/>
      <c r="BU59" s="569"/>
      <c r="BV59" s="569"/>
      <c r="BW59" s="569"/>
      <c r="BX59" s="569"/>
      <c r="BY59" s="569"/>
      <c r="BZ59" s="2"/>
      <c r="CA59" s="575" t="s">
        <v>217</v>
      </c>
      <c r="CB59" s="575"/>
      <c r="CC59" s="575"/>
      <c r="CD59" s="575"/>
      <c r="CE59" s="575"/>
      <c r="CF59" s="575"/>
      <c r="CG59" s="2"/>
      <c r="CH59" s="2"/>
      <c r="CI59" s="2"/>
      <c r="CJ59" s="2"/>
      <c r="CK59" s="2"/>
      <c r="CL59" s="2"/>
      <c r="CM59" s="2"/>
      <c r="CN59" s="2"/>
      <c r="CO59" s="2"/>
    </row>
    <row r="60" spans="1:93" ht="19.149999999999999" customHeight="1">
      <c r="A60" s="2"/>
      <c r="B60" s="2"/>
      <c r="C60" s="2"/>
      <c r="D60" s="2"/>
      <c r="E60" s="2"/>
      <c r="F60" s="2"/>
      <c r="G60" s="2" t="s">
        <v>219</v>
      </c>
      <c r="H60" s="2"/>
      <c r="I60" s="2"/>
      <c r="J60" s="2"/>
      <c r="K60" s="2"/>
      <c r="L60" s="2"/>
      <c r="M60" s="2"/>
      <c r="N60" s="2" t="s">
        <v>230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581">
        <v>160</v>
      </c>
      <c r="AC60" s="575"/>
      <c r="AD60" s="575"/>
      <c r="AE60" s="575"/>
      <c r="AF60" s="575"/>
      <c r="AG60" s="6" t="s">
        <v>78</v>
      </c>
      <c r="AH60" s="575">
        <v>10</v>
      </c>
      <c r="AI60" s="575"/>
      <c r="AJ60" s="575"/>
      <c r="AK60" s="575"/>
      <c r="AL60" s="7" t="s">
        <v>44</v>
      </c>
      <c r="AM60" s="593">
        <v>150</v>
      </c>
      <c r="AN60" s="593"/>
      <c r="AO60" s="593"/>
      <c r="AP60" s="593"/>
      <c r="AQ60" s="593"/>
      <c r="AR60" s="2" t="s">
        <v>221</v>
      </c>
      <c r="AS60" s="2"/>
      <c r="AT60" s="2"/>
      <c r="AU60" s="2"/>
      <c r="AV60" s="2"/>
      <c r="AW60" s="575" t="s">
        <v>44</v>
      </c>
      <c r="AX60" s="575"/>
      <c r="AY60" s="575"/>
      <c r="AZ60" s="2"/>
      <c r="BA60" s="2"/>
      <c r="BB60" s="585">
        <v>499.42</v>
      </c>
      <c r="BC60" s="585"/>
      <c r="BD60" s="585"/>
      <c r="BE60" s="585"/>
      <c r="BF60" s="585"/>
      <c r="BG60" s="585"/>
      <c r="BH60" s="585"/>
      <c r="BI60" s="585"/>
      <c r="BJ60" s="585"/>
      <c r="BK60" s="585"/>
      <c r="BL60" s="585"/>
      <c r="BM60" s="585"/>
      <c r="BN60" s="2"/>
      <c r="BO60" s="2"/>
      <c r="BP60" s="2"/>
      <c r="BQ60" s="569" t="s">
        <v>216</v>
      </c>
      <c r="BR60" s="569"/>
      <c r="BS60" s="569"/>
      <c r="BT60" s="569"/>
      <c r="BU60" s="569"/>
      <c r="BV60" s="569"/>
      <c r="BW60" s="569"/>
      <c r="BX60" s="569"/>
      <c r="BY60" s="569"/>
      <c r="BZ60" s="2"/>
      <c r="CA60" s="575"/>
      <c r="CB60" s="575"/>
      <c r="CC60" s="575"/>
      <c r="CD60" s="575"/>
      <c r="CE60" s="575"/>
      <c r="CF60" s="575"/>
      <c r="CG60" s="2"/>
      <c r="CH60" s="2"/>
      <c r="CI60" s="2"/>
      <c r="CJ60" s="2"/>
      <c r="CK60" s="2"/>
      <c r="CL60" s="2"/>
      <c r="CM60" s="2"/>
      <c r="CN60" s="2"/>
      <c r="CO60" s="2"/>
    </row>
    <row r="61" spans="1:93" ht="19.149999999999999" customHeight="1">
      <c r="A61" s="1"/>
      <c r="B61" s="1"/>
      <c r="C61" s="1"/>
      <c r="D61" s="1"/>
      <c r="E61" s="1"/>
      <c r="F61" s="1"/>
      <c r="G61" s="573" t="s">
        <v>222</v>
      </c>
      <c r="H61" s="573"/>
      <c r="I61" s="573"/>
      <c r="J61" s="573"/>
      <c r="K61" s="573"/>
      <c r="L61" s="573"/>
      <c r="M61" s="573"/>
      <c r="N61" s="573"/>
      <c r="O61" s="573"/>
      <c r="P61" s="573"/>
      <c r="Q61" s="573"/>
      <c r="R61" s="573"/>
      <c r="S61" s="573"/>
      <c r="T61" s="573"/>
      <c r="U61" s="573"/>
      <c r="V61" s="573"/>
      <c r="W61" s="573"/>
      <c r="X61" s="573"/>
      <c r="Y61" s="573"/>
      <c r="Z61" s="573"/>
      <c r="AA61" s="573"/>
      <c r="AB61" s="573"/>
      <c r="AC61" s="573"/>
      <c r="AD61" s="573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571" t="s">
        <v>44</v>
      </c>
      <c r="AX61" s="571"/>
      <c r="AY61" s="571"/>
      <c r="AZ61" s="1"/>
      <c r="BA61" s="1"/>
      <c r="BB61" s="572">
        <f>BB59+BB60</f>
        <v>686.42000000000007</v>
      </c>
      <c r="BC61" s="572"/>
      <c r="BD61" s="572"/>
      <c r="BE61" s="572"/>
      <c r="BF61" s="572"/>
      <c r="BG61" s="572"/>
      <c r="BH61" s="572"/>
      <c r="BI61" s="572"/>
      <c r="BJ61" s="572"/>
      <c r="BK61" s="572"/>
      <c r="BL61" s="572"/>
      <c r="BM61" s="572"/>
      <c r="BN61" s="1"/>
      <c r="BO61" s="1"/>
      <c r="BP61" s="1"/>
      <c r="BQ61" s="573" t="s">
        <v>216</v>
      </c>
      <c r="BR61" s="573"/>
      <c r="BS61" s="573"/>
      <c r="BT61" s="573"/>
      <c r="BU61" s="573"/>
      <c r="BV61" s="573"/>
      <c r="BW61" s="573"/>
      <c r="BX61" s="573"/>
      <c r="BY61" s="573"/>
      <c r="BZ61" s="1"/>
      <c r="CA61" s="571"/>
      <c r="CB61" s="571"/>
      <c r="CC61" s="571"/>
      <c r="CD61" s="571"/>
      <c r="CE61" s="571"/>
      <c r="CF61" s="571"/>
      <c r="CG61" s="1"/>
      <c r="CH61" s="1"/>
      <c r="CI61" s="1"/>
      <c r="CJ61" s="1"/>
      <c r="CK61" s="1"/>
      <c r="CL61" s="1"/>
      <c r="CM61" s="1"/>
      <c r="CN61" s="1"/>
      <c r="CO61" s="1"/>
    </row>
    <row r="62" spans="1:93" ht="19.149999999999999" customHeight="1">
      <c r="A62" s="1"/>
      <c r="B62" s="1"/>
      <c r="C62" s="1"/>
      <c r="D62" s="1"/>
      <c r="E62" s="1"/>
      <c r="F62" s="1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4"/>
      <c r="AX62" s="4"/>
      <c r="AY62" s="4"/>
      <c r="AZ62" s="1"/>
      <c r="BA62" s="1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1"/>
      <c r="BO62" s="1"/>
      <c r="BP62" s="1"/>
      <c r="BQ62" s="8"/>
      <c r="BR62" s="8"/>
      <c r="BS62" s="8"/>
      <c r="BT62" s="8"/>
      <c r="BU62" s="8"/>
      <c r="BV62" s="8"/>
      <c r="BW62" s="8"/>
      <c r="BX62" s="8"/>
      <c r="BY62" s="8"/>
      <c r="BZ62" s="1"/>
      <c r="CA62" s="4"/>
      <c r="CB62" s="4"/>
      <c r="CC62" s="4"/>
      <c r="CD62" s="4"/>
      <c r="CE62" s="4"/>
      <c r="CF62" s="4"/>
      <c r="CG62" s="1"/>
      <c r="CH62" s="1"/>
      <c r="CI62" s="1"/>
      <c r="CJ62" s="1"/>
      <c r="CK62" s="1"/>
      <c r="CL62" s="1"/>
      <c r="CM62" s="1"/>
      <c r="CN62" s="1"/>
      <c r="CO62" s="1"/>
    </row>
    <row r="63" spans="1:93" ht="19.149999999999999" customHeight="1">
      <c r="A63" s="574">
        <v>10</v>
      </c>
      <c r="B63" s="574"/>
      <c r="C63" s="574"/>
      <c r="D63" s="1" t="s">
        <v>208</v>
      </c>
      <c r="E63" s="1" t="s">
        <v>243</v>
      </c>
      <c r="F63" s="1"/>
      <c r="G63" s="1"/>
      <c r="H63" s="1"/>
      <c r="I63" s="1"/>
      <c r="J63" s="1"/>
      <c r="K63" s="1"/>
      <c r="L63" s="1"/>
      <c r="M63" s="1" t="s">
        <v>228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</row>
    <row r="64" spans="1:93" ht="19.149999999999999" customHeight="1">
      <c r="A64" s="2"/>
      <c r="B64" s="2"/>
      <c r="C64" s="2"/>
      <c r="D64" s="2"/>
      <c r="E64" s="2"/>
      <c r="F64" s="2"/>
      <c r="G64" s="569" t="s">
        <v>215</v>
      </c>
      <c r="H64" s="569"/>
      <c r="I64" s="569"/>
      <c r="J64" s="569"/>
      <c r="K64" s="569"/>
      <c r="L64" s="569"/>
      <c r="M64" s="569"/>
      <c r="N64" s="569"/>
      <c r="O64" s="569"/>
      <c r="P64" s="569"/>
      <c r="Q64" s="569"/>
      <c r="R64" s="569"/>
      <c r="S64" s="569"/>
      <c r="T64" s="569"/>
      <c r="U64" s="569"/>
      <c r="V64" s="569"/>
      <c r="W64" s="569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575" t="s">
        <v>44</v>
      </c>
      <c r="AX64" s="575"/>
      <c r="AY64" s="575"/>
      <c r="AZ64" s="2"/>
      <c r="BA64" s="2"/>
      <c r="BB64" s="585">
        <v>300</v>
      </c>
      <c r="BC64" s="585"/>
      <c r="BD64" s="585"/>
      <c r="BE64" s="585"/>
      <c r="BF64" s="585"/>
      <c r="BG64" s="585"/>
      <c r="BH64" s="585"/>
      <c r="BI64" s="585"/>
      <c r="BJ64" s="585"/>
      <c r="BK64" s="585"/>
      <c r="BL64" s="585"/>
      <c r="BM64" s="585"/>
      <c r="BN64" s="2"/>
      <c r="BO64" s="2"/>
      <c r="BP64" s="2"/>
      <c r="BQ64" s="569" t="s">
        <v>216</v>
      </c>
      <c r="BR64" s="569"/>
      <c r="BS64" s="569"/>
      <c r="BT64" s="569"/>
      <c r="BU64" s="569"/>
      <c r="BV64" s="569"/>
      <c r="BW64" s="569"/>
      <c r="BX64" s="569"/>
      <c r="BY64" s="569"/>
      <c r="BZ64" s="2"/>
      <c r="CA64" s="575" t="s">
        <v>217</v>
      </c>
      <c r="CB64" s="575"/>
      <c r="CC64" s="575"/>
      <c r="CD64" s="575"/>
      <c r="CE64" s="575"/>
      <c r="CF64" s="575"/>
      <c r="CG64" s="2"/>
      <c r="CH64" s="2"/>
      <c r="CI64" s="2"/>
      <c r="CJ64" s="2"/>
      <c r="CK64" s="2"/>
      <c r="CL64" s="2"/>
      <c r="CM64" s="2"/>
      <c r="CN64" s="2"/>
      <c r="CO64" s="2"/>
    </row>
    <row r="65" spans="1:93" ht="19.149999999999999" customHeight="1">
      <c r="A65" s="2"/>
      <c r="B65" s="2"/>
      <c r="C65" s="2"/>
      <c r="D65" s="2"/>
      <c r="E65" s="2"/>
      <c r="F65" s="2"/>
      <c r="G65" s="2" t="s">
        <v>219</v>
      </c>
      <c r="H65" s="2"/>
      <c r="I65" s="2"/>
      <c r="J65" s="2"/>
      <c r="K65" s="2"/>
      <c r="L65" s="2"/>
      <c r="M65" s="2"/>
      <c r="N65" s="2" t="s">
        <v>230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581">
        <v>160</v>
      </c>
      <c r="AC65" s="575"/>
      <c r="AD65" s="575"/>
      <c r="AE65" s="575"/>
      <c r="AF65" s="575"/>
      <c r="AG65" s="6" t="s">
        <v>78</v>
      </c>
      <c r="AH65" s="575">
        <v>10</v>
      </c>
      <c r="AI65" s="575"/>
      <c r="AJ65" s="575"/>
      <c r="AK65" s="575"/>
      <c r="AL65" s="7" t="s">
        <v>44</v>
      </c>
      <c r="AM65" s="581">
        <v>150</v>
      </c>
      <c r="AN65" s="581"/>
      <c r="AO65" s="581"/>
      <c r="AP65" s="581"/>
      <c r="AQ65" s="581"/>
      <c r="AR65" s="2" t="s">
        <v>221</v>
      </c>
      <c r="AS65" s="2"/>
      <c r="AT65" s="2"/>
      <c r="AU65" s="2"/>
      <c r="AV65" s="2"/>
      <c r="AW65" s="575" t="s">
        <v>44</v>
      </c>
      <c r="AX65" s="575"/>
      <c r="AY65" s="575"/>
      <c r="AZ65" s="2"/>
      <c r="BA65" s="2"/>
      <c r="BB65" s="576">
        <f>BB60</f>
        <v>499.42</v>
      </c>
      <c r="BC65" s="576"/>
      <c r="BD65" s="576"/>
      <c r="BE65" s="576"/>
      <c r="BF65" s="576"/>
      <c r="BG65" s="576"/>
      <c r="BH65" s="576"/>
      <c r="BI65" s="576"/>
      <c r="BJ65" s="576"/>
      <c r="BK65" s="576"/>
      <c r="BL65" s="576"/>
      <c r="BM65" s="576"/>
      <c r="BN65" s="2"/>
      <c r="BO65" s="2"/>
      <c r="BP65" s="2"/>
      <c r="BQ65" s="569" t="s">
        <v>216</v>
      </c>
      <c r="BR65" s="569"/>
      <c r="BS65" s="569"/>
      <c r="BT65" s="569"/>
      <c r="BU65" s="569"/>
      <c r="BV65" s="569"/>
      <c r="BW65" s="569"/>
      <c r="BX65" s="569"/>
      <c r="BY65" s="569"/>
      <c r="BZ65" s="2"/>
      <c r="CA65" s="575"/>
      <c r="CB65" s="575"/>
      <c r="CC65" s="575"/>
      <c r="CD65" s="575"/>
      <c r="CE65" s="575"/>
      <c r="CF65" s="575"/>
      <c r="CG65" s="2"/>
      <c r="CH65" s="2"/>
      <c r="CI65" s="2"/>
      <c r="CJ65" s="2"/>
      <c r="CK65" s="2"/>
      <c r="CL65" s="2"/>
      <c r="CM65" s="2"/>
      <c r="CN65" s="2"/>
      <c r="CO65" s="2"/>
    </row>
    <row r="66" spans="1:93" ht="19.149999999999999" customHeight="1">
      <c r="A66" s="1"/>
      <c r="B66" s="1"/>
      <c r="C66" s="1"/>
      <c r="D66" s="1"/>
      <c r="E66" s="1"/>
      <c r="F66" s="1"/>
      <c r="G66" s="573" t="s">
        <v>222</v>
      </c>
      <c r="H66" s="573"/>
      <c r="I66" s="573"/>
      <c r="J66" s="573"/>
      <c r="K66" s="573"/>
      <c r="L66" s="573"/>
      <c r="M66" s="573"/>
      <c r="N66" s="573"/>
      <c r="O66" s="573"/>
      <c r="P66" s="573"/>
      <c r="Q66" s="573"/>
      <c r="R66" s="573"/>
      <c r="S66" s="573"/>
      <c r="T66" s="573"/>
      <c r="U66" s="573"/>
      <c r="V66" s="573"/>
      <c r="W66" s="573"/>
      <c r="X66" s="573"/>
      <c r="Y66" s="573"/>
      <c r="Z66" s="573"/>
      <c r="AA66" s="573"/>
      <c r="AB66" s="573"/>
      <c r="AC66" s="573"/>
      <c r="AD66" s="573"/>
      <c r="AE66" s="573"/>
      <c r="AF66" s="573"/>
      <c r="AG66" s="573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571" t="s">
        <v>44</v>
      </c>
      <c r="AX66" s="571"/>
      <c r="AY66" s="571"/>
      <c r="AZ66" s="1"/>
      <c r="BA66" s="1"/>
      <c r="BB66" s="572">
        <f>BB64+BB65</f>
        <v>799.42000000000007</v>
      </c>
      <c r="BC66" s="572"/>
      <c r="BD66" s="572"/>
      <c r="BE66" s="572"/>
      <c r="BF66" s="572"/>
      <c r="BG66" s="572"/>
      <c r="BH66" s="572"/>
      <c r="BI66" s="572"/>
      <c r="BJ66" s="572"/>
      <c r="BK66" s="572"/>
      <c r="BL66" s="572"/>
      <c r="BM66" s="572"/>
      <c r="BN66" s="1"/>
      <c r="BO66" s="1"/>
      <c r="BP66" s="1"/>
      <c r="BQ66" s="573" t="s">
        <v>216</v>
      </c>
      <c r="BR66" s="573"/>
      <c r="BS66" s="573"/>
      <c r="BT66" s="573"/>
      <c r="BU66" s="573"/>
      <c r="BV66" s="573"/>
      <c r="BW66" s="573"/>
      <c r="BX66" s="573"/>
      <c r="BY66" s="573"/>
      <c r="BZ66" s="1"/>
      <c r="CA66" s="571" t="s">
        <v>217</v>
      </c>
      <c r="CB66" s="571"/>
      <c r="CC66" s="571"/>
      <c r="CD66" s="571"/>
      <c r="CE66" s="571"/>
      <c r="CF66" s="571"/>
      <c r="CG66" s="1"/>
      <c r="CH66" s="1"/>
      <c r="CI66" s="1"/>
      <c r="CJ66" s="1"/>
      <c r="CK66" s="1"/>
      <c r="CL66" s="1"/>
      <c r="CM66" s="1"/>
      <c r="CN66" s="1"/>
      <c r="CO66" s="1"/>
    </row>
    <row r="67" spans="1:93" ht="19.14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</row>
    <row r="68" spans="1:93" ht="19.149999999999999" customHeight="1">
      <c r="A68" s="10"/>
      <c r="B68" s="10"/>
      <c r="C68" s="10"/>
      <c r="D68" s="10"/>
      <c r="E68" s="10"/>
      <c r="F68" s="10"/>
      <c r="G68" s="10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2"/>
      <c r="AU68" s="10"/>
      <c r="AV68" s="10"/>
      <c r="AW68" s="10"/>
      <c r="AX68" s="10"/>
      <c r="AY68" s="10"/>
      <c r="AZ68" s="10"/>
      <c r="BA68" s="10"/>
      <c r="BB68" s="10"/>
      <c r="BC68" s="10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</row>
    <row r="69" spans="1:93" ht="19.149999999999999" customHeight="1">
      <c r="A69" s="574">
        <v>11</v>
      </c>
      <c r="B69" s="574"/>
      <c r="C69" s="574"/>
      <c r="D69" s="1" t="s">
        <v>208</v>
      </c>
      <c r="E69" s="1" t="s">
        <v>244</v>
      </c>
      <c r="F69" s="1"/>
      <c r="G69" s="1"/>
      <c r="H69" s="1"/>
      <c r="I69" s="1"/>
      <c r="J69" s="1"/>
      <c r="K69" s="1"/>
      <c r="L69" s="1"/>
      <c r="M69" s="1" t="s">
        <v>228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</row>
    <row r="70" spans="1:93" ht="19.149999999999999" customHeight="1">
      <c r="A70" s="2"/>
      <c r="B70" s="2"/>
      <c r="C70" s="2"/>
      <c r="D70" s="2"/>
      <c r="E70" s="2"/>
      <c r="F70" s="2"/>
      <c r="G70" s="569" t="s">
        <v>215</v>
      </c>
      <c r="H70" s="569"/>
      <c r="I70" s="569"/>
      <c r="J70" s="569"/>
      <c r="K70" s="569"/>
      <c r="L70" s="569"/>
      <c r="M70" s="569"/>
      <c r="N70" s="569"/>
      <c r="O70" s="569"/>
      <c r="P70" s="569"/>
      <c r="Q70" s="569"/>
      <c r="R70" s="569"/>
      <c r="S70" s="569"/>
      <c r="T70" s="569"/>
      <c r="U70" s="569"/>
      <c r="V70" s="569"/>
      <c r="W70" s="569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575" t="s">
        <v>44</v>
      </c>
      <c r="AX70" s="575"/>
      <c r="AY70" s="575"/>
      <c r="AZ70" s="2"/>
      <c r="BA70" s="2"/>
      <c r="BB70" s="576">
        <v>292</v>
      </c>
      <c r="BC70" s="576"/>
      <c r="BD70" s="576"/>
      <c r="BE70" s="576"/>
      <c r="BF70" s="576"/>
      <c r="BG70" s="576"/>
      <c r="BH70" s="576"/>
      <c r="BI70" s="576"/>
      <c r="BJ70" s="576"/>
      <c r="BK70" s="576"/>
      <c r="BL70" s="576"/>
      <c r="BM70" s="576"/>
      <c r="BN70" s="2"/>
      <c r="BO70" s="2"/>
      <c r="BP70" s="2"/>
      <c r="BQ70" s="569" t="s">
        <v>216</v>
      </c>
      <c r="BR70" s="569"/>
      <c r="BS70" s="569"/>
      <c r="BT70" s="569"/>
      <c r="BU70" s="569"/>
      <c r="BV70" s="569"/>
      <c r="BW70" s="569"/>
      <c r="BX70" s="569"/>
      <c r="BY70" s="569"/>
      <c r="BZ70" s="2"/>
      <c r="CA70" s="575" t="s">
        <v>217</v>
      </c>
      <c r="CB70" s="575"/>
      <c r="CC70" s="575"/>
      <c r="CD70" s="575"/>
      <c r="CE70" s="575"/>
      <c r="CF70" s="575"/>
      <c r="CG70" s="2"/>
      <c r="CH70" s="2"/>
      <c r="CI70" s="2"/>
      <c r="CJ70" s="2"/>
      <c r="CK70" s="2"/>
      <c r="CL70" s="2"/>
      <c r="CM70" s="2"/>
      <c r="CN70" s="2"/>
      <c r="CO70" s="2"/>
    </row>
    <row r="71" spans="1:93" ht="19.149999999999999" customHeight="1">
      <c r="A71" s="2"/>
      <c r="B71" s="2"/>
      <c r="C71" s="2"/>
      <c r="D71" s="2"/>
      <c r="E71" s="2"/>
      <c r="F71" s="2"/>
      <c r="G71" s="2" t="s">
        <v>219</v>
      </c>
      <c r="H71" s="2"/>
      <c r="I71" s="2"/>
      <c r="J71" s="2"/>
      <c r="K71" s="2"/>
      <c r="L71" s="2"/>
      <c r="M71" s="2"/>
      <c r="N71" s="2" t="s">
        <v>230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581">
        <v>160</v>
      </c>
      <c r="AC71" s="581"/>
      <c r="AD71" s="581"/>
      <c r="AE71" s="581"/>
      <c r="AF71" s="581"/>
      <c r="AG71" s="6" t="s">
        <v>78</v>
      </c>
      <c r="AH71" s="575">
        <v>10</v>
      </c>
      <c r="AI71" s="575"/>
      <c r="AJ71" s="575"/>
      <c r="AK71" s="575"/>
      <c r="AL71" s="7" t="s">
        <v>44</v>
      </c>
      <c r="AM71" s="581">
        <v>150</v>
      </c>
      <c r="AN71" s="581"/>
      <c r="AO71" s="581"/>
      <c r="AP71" s="581"/>
      <c r="AQ71" s="581"/>
      <c r="AR71" s="2" t="s">
        <v>221</v>
      </c>
      <c r="AS71" s="2"/>
      <c r="AT71" s="2"/>
      <c r="AU71" s="2"/>
      <c r="AV71" s="2"/>
      <c r="AW71" s="575" t="s">
        <v>44</v>
      </c>
      <c r="AX71" s="575"/>
      <c r="AY71" s="575"/>
      <c r="AZ71" s="2"/>
      <c r="BA71" s="2"/>
      <c r="BB71" s="576">
        <f>BB60</f>
        <v>499.42</v>
      </c>
      <c r="BC71" s="576"/>
      <c r="BD71" s="576"/>
      <c r="BE71" s="576"/>
      <c r="BF71" s="576"/>
      <c r="BG71" s="576"/>
      <c r="BH71" s="576"/>
      <c r="BI71" s="576"/>
      <c r="BJ71" s="576"/>
      <c r="BK71" s="576"/>
      <c r="BL71" s="576"/>
      <c r="BM71" s="576"/>
      <c r="BN71" s="2"/>
      <c r="BO71" s="2"/>
      <c r="BP71" s="2"/>
      <c r="BQ71" s="569" t="s">
        <v>216</v>
      </c>
      <c r="BR71" s="569"/>
      <c r="BS71" s="569"/>
      <c r="BT71" s="569"/>
      <c r="BU71" s="569"/>
      <c r="BV71" s="569"/>
      <c r="BW71" s="569"/>
      <c r="BX71" s="569"/>
      <c r="BY71" s="569"/>
      <c r="BZ71" s="2"/>
      <c r="CA71" s="575"/>
      <c r="CB71" s="575"/>
      <c r="CC71" s="575"/>
      <c r="CD71" s="575"/>
      <c r="CE71" s="575"/>
      <c r="CF71" s="575"/>
      <c r="CG71" s="2"/>
      <c r="CH71" s="2"/>
      <c r="CI71" s="2"/>
      <c r="CJ71" s="2"/>
      <c r="CK71" s="2"/>
      <c r="CL71" s="2"/>
      <c r="CM71" s="2"/>
      <c r="CN71" s="2"/>
      <c r="CO71" s="2"/>
    </row>
    <row r="72" spans="1:93" ht="19.149999999999999" customHeight="1">
      <c r="A72" s="1"/>
      <c r="B72" s="1"/>
      <c r="C72" s="1"/>
      <c r="D72" s="1"/>
      <c r="E72" s="1"/>
      <c r="F72" s="1"/>
      <c r="G72" s="573" t="s">
        <v>222</v>
      </c>
      <c r="H72" s="573"/>
      <c r="I72" s="573"/>
      <c r="J72" s="573"/>
      <c r="K72" s="573"/>
      <c r="L72" s="573"/>
      <c r="M72" s="573"/>
      <c r="N72" s="573"/>
      <c r="O72" s="573"/>
      <c r="P72" s="573"/>
      <c r="Q72" s="573"/>
      <c r="R72" s="573"/>
      <c r="S72" s="573"/>
      <c r="T72" s="573"/>
      <c r="U72" s="573"/>
      <c r="V72" s="573"/>
      <c r="W72" s="573"/>
      <c r="X72" s="573"/>
      <c r="Y72" s="573"/>
      <c r="Z72" s="573"/>
      <c r="AA72" s="573"/>
      <c r="AB72" s="573"/>
      <c r="AC72" s="573"/>
      <c r="AD72" s="573"/>
      <c r="AE72" s="573"/>
      <c r="AF72" s="573"/>
      <c r="AG72" s="573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571" t="s">
        <v>44</v>
      </c>
      <c r="AX72" s="571"/>
      <c r="AY72" s="571"/>
      <c r="AZ72" s="1"/>
      <c r="BA72" s="1"/>
      <c r="BB72" s="572">
        <v>491.64</v>
      </c>
      <c r="BC72" s="572"/>
      <c r="BD72" s="572"/>
      <c r="BE72" s="572"/>
      <c r="BF72" s="572"/>
      <c r="BG72" s="572"/>
      <c r="BH72" s="572"/>
      <c r="BI72" s="572"/>
      <c r="BJ72" s="572"/>
      <c r="BK72" s="572"/>
      <c r="BL72" s="572"/>
      <c r="BM72" s="572"/>
      <c r="BN72" s="1"/>
      <c r="BO72" s="1"/>
      <c r="BP72" s="1"/>
      <c r="BQ72" s="573" t="s">
        <v>216</v>
      </c>
      <c r="BR72" s="573"/>
      <c r="BS72" s="573"/>
      <c r="BT72" s="573"/>
      <c r="BU72" s="573"/>
      <c r="BV72" s="573"/>
      <c r="BW72" s="573"/>
      <c r="BX72" s="573"/>
      <c r="BY72" s="573"/>
      <c r="BZ72" s="1"/>
      <c r="CA72" s="571" t="s">
        <v>217</v>
      </c>
      <c r="CB72" s="571"/>
      <c r="CC72" s="571"/>
      <c r="CD72" s="571"/>
      <c r="CE72" s="571"/>
      <c r="CF72" s="571"/>
      <c r="CG72" s="1"/>
      <c r="CH72" s="1"/>
      <c r="CI72" s="1"/>
      <c r="CJ72" s="1"/>
      <c r="CK72" s="1"/>
      <c r="CL72" s="1"/>
      <c r="CM72" s="1"/>
      <c r="CN72" s="1"/>
      <c r="CO72" s="1"/>
    </row>
    <row r="73" spans="1:93" ht="19.14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</row>
    <row r="74" spans="1:93" ht="19.149999999999999" customHeight="1">
      <c r="A74" s="574">
        <v>12</v>
      </c>
      <c r="B74" s="574"/>
      <c r="C74" s="574"/>
      <c r="D74" s="1" t="s">
        <v>208</v>
      </c>
      <c r="E74" s="1" t="s">
        <v>245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 t="s">
        <v>228</v>
      </c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</row>
    <row r="75" spans="1:93" ht="19.149999999999999" customHeight="1">
      <c r="A75" s="2"/>
      <c r="B75" s="2"/>
      <c r="C75" s="2"/>
      <c r="D75" s="2"/>
      <c r="E75" s="2"/>
      <c r="F75" s="2"/>
      <c r="G75" s="569" t="s">
        <v>215</v>
      </c>
      <c r="H75" s="569"/>
      <c r="I75" s="569"/>
      <c r="J75" s="569"/>
      <c r="K75" s="569"/>
      <c r="L75" s="569"/>
      <c r="M75" s="569"/>
      <c r="N75" s="569"/>
      <c r="O75" s="569"/>
      <c r="P75" s="569"/>
      <c r="Q75" s="569"/>
      <c r="R75" s="569"/>
      <c r="S75" s="569"/>
      <c r="T75" s="569"/>
      <c r="U75" s="569"/>
      <c r="V75" s="569"/>
      <c r="W75" s="569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575" t="s">
        <v>44</v>
      </c>
      <c r="AX75" s="575"/>
      <c r="AY75" s="575"/>
      <c r="AZ75" s="2"/>
      <c r="BA75" s="2"/>
      <c r="BB75" s="585">
        <v>467.29</v>
      </c>
      <c r="BC75" s="585"/>
      <c r="BD75" s="585"/>
      <c r="BE75" s="585"/>
      <c r="BF75" s="585"/>
      <c r="BG75" s="585"/>
      <c r="BH75" s="585"/>
      <c r="BI75" s="585"/>
      <c r="BJ75" s="585"/>
      <c r="BK75" s="585"/>
      <c r="BL75" s="585"/>
      <c r="BM75" s="585"/>
      <c r="BN75" s="2"/>
      <c r="BO75" s="2"/>
      <c r="BP75" s="2"/>
      <c r="BQ75" s="569" t="s">
        <v>216</v>
      </c>
      <c r="BR75" s="569"/>
      <c r="BS75" s="569"/>
      <c r="BT75" s="569"/>
      <c r="BU75" s="569"/>
      <c r="BV75" s="569"/>
      <c r="BW75" s="569"/>
      <c r="BX75" s="569"/>
      <c r="BY75" s="569"/>
      <c r="BZ75" s="2"/>
      <c r="CA75" s="575" t="s">
        <v>217</v>
      </c>
      <c r="CB75" s="575"/>
      <c r="CC75" s="575"/>
      <c r="CD75" s="575"/>
      <c r="CE75" s="575"/>
      <c r="CF75" s="575"/>
      <c r="CG75" s="2"/>
      <c r="CH75" s="2"/>
      <c r="CI75" s="2"/>
      <c r="CJ75" s="2"/>
      <c r="CK75" s="2"/>
      <c r="CL75" s="2"/>
      <c r="CM75" s="2"/>
      <c r="CN75" s="2"/>
      <c r="CO75" s="2"/>
    </row>
    <row r="76" spans="1:93" ht="19.149999999999999" customHeight="1">
      <c r="A76" s="2"/>
      <c r="B76" s="2"/>
      <c r="C76" s="2"/>
      <c r="D76" s="2"/>
      <c r="E76" s="2"/>
      <c r="F76" s="2"/>
      <c r="G76" s="2" t="s">
        <v>219</v>
      </c>
      <c r="H76" s="2"/>
      <c r="I76" s="2"/>
      <c r="J76" s="2"/>
      <c r="K76" s="2"/>
      <c r="L76" s="2"/>
      <c r="M76" s="2"/>
      <c r="N76" s="2" t="s">
        <v>230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581">
        <v>60</v>
      </c>
      <c r="AC76" s="575"/>
      <c r="AD76" s="575"/>
      <c r="AE76" s="575"/>
      <c r="AF76" s="575"/>
      <c r="AG76" s="6" t="s">
        <v>78</v>
      </c>
      <c r="AH76" s="575">
        <v>10</v>
      </c>
      <c r="AI76" s="575"/>
      <c r="AJ76" s="575"/>
      <c r="AK76" s="575"/>
      <c r="AL76" s="7" t="s">
        <v>44</v>
      </c>
      <c r="AM76" s="581">
        <v>50</v>
      </c>
      <c r="AN76" s="581"/>
      <c r="AO76" s="581"/>
      <c r="AP76" s="581"/>
      <c r="AQ76" s="581"/>
      <c r="AR76" s="2" t="s">
        <v>221</v>
      </c>
      <c r="AS76" s="2"/>
      <c r="AT76" s="2"/>
      <c r="AU76" s="2"/>
      <c r="AV76" s="2"/>
      <c r="AW76" s="575" t="s">
        <v>44</v>
      </c>
      <c r="AX76" s="575"/>
      <c r="AY76" s="575"/>
      <c r="AZ76" s="2"/>
      <c r="BA76" s="2"/>
      <c r="BB76" s="576">
        <f>BB29</f>
        <v>0</v>
      </c>
      <c r="BC76" s="576"/>
      <c r="BD76" s="576"/>
      <c r="BE76" s="576"/>
      <c r="BF76" s="576"/>
      <c r="BG76" s="576"/>
      <c r="BH76" s="576"/>
      <c r="BI76" s="576"/>
      <c r="BJ76" s="576"/>
      <c r="BK76" s="576"/>
      <c r="BL76" s="576"/>
      <c r="BM76" s="576"/>
      <c r="BN76" s="2"/>
      <c r="BO76" s="2"/>
      <c r="BP76" s="2"/>
      <c r="BQ76" s="569" t="s">
        <v>216</v>
      </c>
      <c r="BR76" s="569"/>
      <c r="BS76" s="569"/>
      <c r="BT76" s="569"/>
      <c r="BU76" s="569"/>
      <c r="BV76" s="569"/>
      <c r="BW76" s="569"/>
      <c r="BX76" s="569"/>
      <c r="BY76" s="569"/>
      <c r="BZ76" s="2"/>
      <c r="CA76" s="575"/>
      <c r="CB76" s="575"/>
      <c r="CC76" s="575"/>
      <c r="CD76" s="575"/>
      <c r="CE76" s="575"/>
      <c r="CF76" s="575"/>
      <c r="CG76" s="2"/>
      <c r="CH76" s="2"/>
      <c r="CI76" s="2"/>
      <c r="CJ76" s="2"/>
      <c r="CK76" s="2"/>
      <c r="CL76" s="2"/>
      <c r="CM76" s="2"/>
      <c r="CN76" s="2"/>
      <c r="CO76" s="2"/>
    </row>
    <row r="77" spans="1:93" ht="19.149999999999999" customHeight="1">
      <c r="A77" s="1"/>
      <c r="B77" s="1"/>
      <c r="C77" s="1"/>
      <c r="D77" s="1"/>
      <c r="E77" s="1"/>
      <c r="F77" s="1"/>
      <c r="G77" s="573" t="s">
        <v>222</v>
      </c>
      <c r="H77" s="573"/>
      <c r="I77" s="573"/>
      <c r="J77" s="573"/>
      <c r="K77" s="573"/>
      <c r="L77" s="573"/>
      <c r="M77" s="573"/>
      <c r="N77" s="573"/>
      <c r="O77" s="573"/>
      <c r="P77" s="573"/>
      <c r="Q77" s="573"/>
      <c r="R77" s="573"/>
      <c r="S77" s="573"/>
      <c r="T77" s="573"/>
      <c r="U77" s="573"/>
      <c r="V77" s="573"/>
      <c r="W77" s="573"/>
      <c r="X77" s="573"/>
      <c r="Y77" s="573"/>
      <c r="Z77" s="573"/>
      <c r="AA77" s="573"/>
      <c r="AB77" s="573"/>
      <c r="AC77" s="573"/>
      <c r="AD77" s="573"/>
      <c r="AE77" s="573"/>
      <c r="AF77" s="573"/>
      <c r="AG77" s="573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571" t="s">
        <v>44</v>
      </c>
      <c r="AX77" s="571"/>
      <c r="AY77" s="571"/>
      <c r="AZ77" s="1"/>
      <c r="BA77" s="1"/>
      <c r="BB77" s="572">
        <f>BB75+BB76</f>
        <v>467.29</v>
      </c>
      <c r="BC77" s="572"/>
      <c r="BD77" s="572"/>
      <c r="BE77" s="572"/>
      <c r="BF77" s="572"/>
      <c r="BG77" s="572"/>
      <c r="BH77" s="572"/>
      <c r="BI77" s="572"/>
      <c r="BJ77" s="572"/>
      <c r="BK77" s="572"/>
      <c r="BL77" s="572"/>
      <c r="BM77" s="572"/>
      <c r="BN77" s="1"/>
      <c r="BO77" s="1"/>
      <c r="BP77" s="1"/>
      <c r="BQ77" s="573" t="s">
        <v>216</v>
      </c>
      <c r="BR77" s="573"/>
      <c r="BS77" s="573"/>
      <c r="BT77" s="573"/>
      <c r="BU77" s="573"/>
      <c r="BV77" s="573"/>
      <c r="BW77" s="573"/>
      <c r="BX77" s="573"/>
      <c r="BY77" s="573"/>
      <c r="BZ77" s="1"/>
      <c r="CA77" s="571" t="s">
        <v>217</v>
      </c>
      <c r="CB77" s="571"/>
      <c r="CC77" s="571"/>
      <c r="CD77" s="571"/>
      <c r="CE77" s="571"/>
      <c r="CF77" s="571"/>
      <c r="CG77" s="1"/>
      <c r="CH77" s="1"/>
      <c r="CI77" s="1"/>
      <c r="CJ77" s="1"/>
      <c r="CK77" s="1"/>
      <c r="CL77" s="1"/>
      <c r="CM77" s="1"/>
      <c r="CN77" s="1"/>
      <c r="CO77" s="1"/>
    </row>
    <row r="78" spans="1:93" ht="19.149999999999999" customHeight="1">
      <c r="A78" s="1"/>
      <c r="B78" s="1"/>
      <c r="C78" s="1"/>
      <c r="D78" s="1"/>
      <c r="E78" s="1"/>
      <c r="F78" s="1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4"/>
      <c r="AX78" s="4"/>
      <c r="AY78" s="4"/>
      <c r="AZ78" s="1"/>
      <c r="BA78" s="1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1"/>
      <c r="BO78" s="1"/>
      <c r="BP78" s="1"/>
      <c r="BQ78" s="8"/>
      <c r="BR78" s="8"/>
      <c r="BS78" s="8"/>
      <c r="BT78" s="8"/>
      <c r="BU78" s="8"/>
      <c r="BV78" s="8"/>
      <c r="BW78" s="8"/>
      <c r="BX78" s="8"/>
      <c r="BY78" s="8"/>
      <c r="BZ78" s="1"/>
      <c r="CA78" s="4"/>
      <c r="CB78" s="4"/>
      <c r="CC78" s="4"/>
      <c r="CD78" s="4"/>
      <c r="CE78" s="4"/>
      <c r="CF78" s="4"/>
      <c r="CG78" s="1"/>
      <c r="CH78" s="1"/>
      <c r="CI78" s="1"/>
      <c r="CJ78" s="1"/>
      <c r="CK78" s="1"/>
      <c r="CL78" s="1"/>
      <c r="CM78" s="1"/>
      <c r="CN78" s="1"/>
      <c r="CO78" s="1"/>
    </row>
    <row r="79" spans="1:93" ht="19.149999999999999" customHeight="1">
      <c r="A79" s="574">
        <v>13</v>
      </c>
      <c r="B79" s="574"/>
      <c r="C79" s="574"/>
      <c r="D79" s="1" t="s">
        <v>208</v>
      </c>
      <c r="E79" s="582" t="s">
        <v>246</v>
      </c>
      <c r="F79" s="573"/>
      <c r="G79" s="573"/>
      <c r="H79" s="573"/>
      <c r="I79" s="573"/>
      <c r="J79" s="573"/>
      <c r="K79" s="573"/>
      <c r="L79" s="573"/>
      <c r="M79" s="573"/>
      <c r="N79" s="573"/>
      <c r="O79" s="573"/>
      <c r="P79" s="573"/>
      <c r="Q79" s="573"/>
      <c r="R79" s="573"/>
      <c r="S79" s="573"/>
      <c r="T79" s="573"/>
      <c r="U79" s="573"/>
      <c r="V79" s="573" t="s">
        <v>247</v>
      </c>
      <c r="W79" s="573"/>
      <c r="X79" s="573"/>
      <c r="Y79" s="573"/>
      <c r="Z79" s="573"/>
      <c r="AA79" s="573"/>
      <c r="AB79" s="573"/>
      <c r="AC79" s="573"/>
      <c r="AD79" s="573"/>
      <c r="AE79" s="573"/>
      <c r="AF79" s="573"/>
      <c r="AG79" s="573"/>
      <c r="AH79" s="573"/>
      <c r="AI79" s="573"/>
      <c r="AJ79" s="573"/>
      <c r="AK79" s="573"/>
      <c r="AL79" s="573"/>
      <c r="AM79" s="2" t="s">
        <v>248</v>
      </c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</row>
    <row r="80" spans="1:93" ht="19.149999999999999" customHeight="1">
      <c r="A80" s="2"/>
      <c r="B80" s="2"/>
      <c r="C80" s="2"/>
      <c r="D80" s="2"/>
      <c r="E80" s="2"/>
      <c r="F80" s="2"/>
      <c r="G80" s="569" t="s">
        <v>249</v>
      </c>
      <c r="H80" s="569"/>
      <c r="I80" s="569"/>
      <c r="J80" s="569"/>
      <c r="K80" s="569"/>
      <c r="L80" s="569"/>
      <c r="M80" s="569"/>
      <c r="N80" s="569"/>
      <c r="O80" s="569"/>
      <c r="P80" s="569"/>
      <c r="Q80" s="569"/>
      <c r="R80" s="569"/>
      <c r="S80" s="569"/>
      <c r="T80" s="2"/>
      <c r="U80" s="2"/>
      <c r="V80" s="575">
        <v>260</v>
      </c>
      <c r="W80" s="575"/>
      <c r="X80" s="575"/>
      <c r="Y80" s="575"/>
      <c r="Z80" s="575"/>
      <c r="AA80" s="569" t="s">
        <v>250</v>
      </c>
      <c r="AB80" s="569"/>
      <c r="AC80" s="569"/>
      <c r="AD80" s="569"/>
      <c r="AE80" s="569"/>
      <c r="AF80" s="569"/>
      <c r="AG80" s="569"/>
      <c r="AH80" s="569"/>
      <c r="AI80" s="585">
        <v>2.2400000000000002</v>
      </c>
      <c r="AJ80" s="585"/>
      <c r="AK80" s="585"/>
      <c r="AL80" s="585"/>
      <c r="AM80" s="585"/>
      <c r="AN80" s="585"/>
      <c r="AO80" s="585"/>
      <c r="AP80" s="585"/>
      <c r="AQ80" s="2" t="s">
        <v>48</v>
      </c>
      <c r="AR80" s="2"/>
      <c r="AS80" s="2"/>
      <c r="AT80" s="2"/>
      <c r="AU80" s="2"/>
      <c r="AV80" s="2"/>
      <c r="AW80" s="575" t="s">
        <v>44</v>
      </c>
      <c r="AX80" s="575"/>
      <c r="AY80" s="575"/>
      <c r="AZ80" s="2"/>
      <c r="BA80" s="2"/>
      <c r="BB80" s="576">
        <f>V80*AI80</f>
        <v>582.40000000000009</v>
      </c>
      <c r="BC80" s="576"/>
      <c r="BD80" s="576"/>
      <c r="BE80" s="576"/>
      <c r="BF80" s="576"/>
      <c r="BG80" s="576"/>
      <c r="BH80" s="576"/>
      <c r="BI80" s="576"/>
      <c r="BJ80" s="576"/>
      <c r="BK80" s="576"/>
      <c r="BL80" s="576"/>
      <c r="BM80" s="576"/>
      <c r="BN80" s="2"/>
      <c r="BO80" s="2"/>
      <c r="BP80" s="2"/>
      <c r="BQ80" s="569" t="s">
        <v>216</v>
      </c>
      <c r="BR80" s="569"/>
      <c r="BS80" s="569"/>
      <c r="BT80" s="569"/>
      <c r="BU80" s="569"/>
      <c r="BV80" s="569"/>
      <c r="BW80" s="569"/>
      <c r="BX80" s="569"/>
      <c r="BY80" s="569"/>
      <c r="BZ80" s="2"/>
      <c r="CA80" s="575"/>
      <c r="CB80" s="575"/>
      <c r="CC80" s="575"/>
      <c r="CD80" s="575"/>
      <c r="CE80" s="575"/>
      <c r="CF80" s="575"/>
      <c r="CG80" s="2"/>
      <c r="CH80" s="2"/>
      <c r="CI80" s="2"/>
      <c r="CJ80" s="2"/>
      <c r="CK80" s="2"/>
      <c r="CL80" s="2"/>
      <c r="CM80" s="2"/>
      <c r="CN80" s="2"/>
      <c r="CO80" s="2"/>
    </row>
    <row r="81" spans="1:93" ht="19.149999999999999" customHeight="1">
      <c r="A81" s="2"/>
      <c r="B81" s="2"/>
      <c r="C81" s="2"/>
      <c r="D81" s="2"/>
      <c r="E81" s="2"/>
      <c r="F81" s="2"/>
      <c r="G81" s="569" t="s">
        <v>251</v>
      </c>
      <c r="H81" s="569"/>
      <c r="I81" s="569"/>
      <c r="J81" s="569"/>
      <c r="K81" s="569"/>
      <c r="L81" s="569"/>
      <c r="M81" s="569"/>
      <c r="N81" s="569"/>
      <c r="O81" s="569"/>
      <c r="P81" s="569"/>
      <c r="Q81" s="569"/>
      <c r="R81" s="569"/>
      <c r="S81" s="569"/>
      <c r="T81" s="2"/>
      <c r="U81" s="2"/>
      <c r="V81" s="589">
        <v>0.62</v>
      </c>
      <c r="W81" s="589"/>
      <c r="X81" s="589"/>
      <c r="Y81" s="589"/>
      <c r="Z81" s="589"/>
      <c r="AA81" s="569" t="s">
        <v>252</v>
      </c>
      <c r="AB81" s="569"/>
      <c r="AC81" s="569"/>
      <c r="AD81" s="569"/>
      <c r="AE81" s="569"/>
      <c r="AF81" s="569"/>
      <c r="AG81" s="569"/>
      <c r="AH81" s="569"/>
      <c r="AI81" s="576">
        <f>BB35</f>
        <v>523.37</v>
      </c>
      <c r="AJ81" s="576"/>
      <c r="AK81" s="576"/>
      <c r="AL81" s="576"/>
      <c r="AM81" s="576"/>
      <c r="AN81" s="576"/>
      <c r="AO81" s="576"/>
      <c r="AP81" s="576"/>
      <c r="AQ81" s="2" t="s">
        <v>48</v>
      </c>
      <c r="AR81" s="2"/>
      <c r="AS81" s="2"/>
      <c r="AT81" s="2"/>
      <c r="AU81" s="2"/>
      <c r="AV81" s="2"/>
      <c r="AW81" s="575" t="s">
        <v>44</v>
      </c>
      <c r="AX81" s="575"/>
      <c r="AY81" s="575"/>
      <c r="AZ81" s="2"/>
      <c r="BA81" s="2"/>
      <c r="BB81" s="576">
        <f>V81*AI81</f>
        <v>324.48939999999999</v>
      </c>
      <c r="BC81" s="576"/>
      <c r="BD81" s="576"/>
      <c r="BE81" s="576"/>
      <c r="BF81" s="576"/>
      <c r="BG81" s="576"/>
      <c r="BH81" s="576"/>
      <c r="BI81" s="576"/>
      <c r="BJ81" s="576"/>
      <c r="BK81" s="576"/>
      <c r="BL81" s="576"/>
      <c r="BM81" s="576"/>
      <c r="BN81" s="2"/>
      <c r="BO81" s="2"/>
      <c r="BP81" s="2"/>
      <c r="BQ81" s="569" t="s">
        <v>216</v>
      </c>
      <c r="BR81" s="569"/>
      <c r="BS81" s="569"/>
      <c r="BT81" s="569"/>
      <c r="BU81" s="569"/>
      <c r="BV81" s="569"/>
      <c r="BW81" s="569"/>
      <c r="BX81" s="569"/>
      <c r="BY81" s="569"/>
      <c r="BZ81" s="2"/>
      <c r="CA81" s="575"/>
      <c r="CB81" s="575"/>
      <c r="CC81" s="575"/>
      <c r="CD81" s="575"/>
      <c r="CE81" s="575"/>
      <c r="CF81" s="575"/>
      <c r="CG81" s="2"/>
      <c r="CH81" s="2"/>
      <c r="CI81" s="2"/>
      <c r="CJ81" s="2"/>
      <c r="CK81" s="2"/>
      <c r="CL81" s="2"/>
      <c r="CM81" s="2"/>
      <c r="CN81" s="2"/>
      <c r="CO81" s="2"/>
    </row>
    <row r="82" spans="1:93" ht="19.149999999999999" customHeight="1">
      <c r="A82" s="2"/>
      <c r="B82" s="2"/>
      <c r="C82" s="2"/>
      <c r="D82" s="2"/>
      <c r="E82" s="2"/>
      <c r="F82" s="2"/>
      <c r="G82" s="569" t="s">
        <v>245</v>
      </c>
      <c r="H82" s="569"/>
      <c r="I82" s="569"/>
      <c r="J82" s="569"/>
      <c r="K82" s="569"/>
      <c r="L82" s="569"/>
      <c r="M82" s="569"/>
      <c r="N82" s="569"/>
      <c r="O82" s="569"/>
      <c r="P82" s="569"/>
      <c r="Q82" s="569"/>
      <c r="R82" s="569"/>
      <c r="S82" s="569"/>
      <c r="T82" s="2"/>
      <c r="U82" s="2"/>
      <c r="V82" s="589">
        <v>1.03</v>
      </c>
      <c r="W82" s="589"/>
      <c r="X82" s="589"/>
      <c r="Y82" s="589"/>
      <c r="Z82" s="589"/>
      <c r="AA82" s="569" t="s">
        <v>252</v>
      </c>
      <c r="AB82" s="569"/>
      <c r="AC82" s="569"/>
      <c r="AD82" s="569"/>
      <c r="AE82" s="569"/>
      <c r="AF82" s="569"/>
      <c r="AG82" s="569"/>
      <c r="AH82" s="569"/>
      <c r="AI82" s="576">
        <f>BB75</f>
        <v>467.29</v>
      </c>
      <c r="AJ82" s="576"/>
      <c r="AK82" s="576"/>
      <c r="AL82" s="576"/>
      <c r="AM82" s="576"/>
      <c r="AN82" s="576"/>
      <c r="AO82" s="576"/>
      <c r="AP82" s="576"/>
      <c r="AQ82" s="2" t="s">
        <v>48</v>
      </c>
      <c r="AR82" s="2"/>
      <c r="AS82" s="2"/>
      <c r="AT82" s="2"/>
      <c r="AU82" s="2"/>
      <c r="AV82" s="2"/>
      <c r="AW82" s="575" t="s">
        <v>44</v>
      </c>
      <c r="AX82" s="575"/>
      <c r="AY82" s="575"/>
      <c r="AZ82" s="2"/>
      <c r="BA82" s="2"/>
      <c r="BB82" s="576">
        <f>V82*AI82</f>
        <v>481.30870000000004</v>
      </c>
      <c r="BC82" s="576"/>
      <c r="BD82" s="576"/>
      <c r="BE82" s="576"/>
      <c r="BF82" s="576"/>
      <c r="BG82" s="576"/>
      <c r="BH82" s="576"/>
      <c r="BI82" s="576"/>
      <c r="BJ82" s="576"/>
      <c r="BK82" s="576"/>
      <c r="BL82" s="576"/>
      <c r="BM82" s="576"/>
      <c r="BN82" s="2"/>
      <c r="BO82" s="2"/>
      <c r="BP82" s="2"/>
      <c r="BQ82" s="569" t="s">
        <v>216</v>
      </c>
      <c r="BR82" s="569"/>
      <c r="BS82" s="569"/>
      <c r="BT82" s="569"/>
      <c r="BU82" s="569"/>
      <c r="BV82" s="569"/>
      <c r="BW82" s="569"/>
      <c r="BX82" s="569"/>
      <c r="BY82" s="569"/>
      <c r="BZ82" s="2"/>
      <c r="CA82" s="575"/>
      <c r="CB82" s="575"/>
      <c r="CC82" s="575"/>
      <c r="CD82" s="575"/>
      <c r="CE82" s="575"/>
      <c r="CF82" s="575"/>
      <c r="CG82" s="2"/>
      <c r="CH82" s="2"/>
      <c r="CI82" s="2"/>
      <c r="CJ82" s="2"/>
      <c r="CK82" s="2"/>
      <c r="CL82" s="2"/>
      <c r="CM82" s="2"/>
      <c r="CN82" s="2"/>
      <c r="CO82" s="2"/>
    </row>
    <row r="83" spans="1:93" ht="19.149999999999999" customHeight="1">
      <c r="A83" s="2"/>
      <c r="B83" s="2"/>
      <c r="C83" s="2"/>
      <c r="D83" s="2"/>
      <c r="E83" s="2"/>
      <c r="F83" s="2"/>
      <c r="G83" s="15" t="s">
        <v>253</v>
      </c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2"/>
      <c r="U83" s="2"/>
      <c r="V83" s="587">
        <v>180</v>
      </c>
      <c r="W83" s="587"/>
      <c r="X83" s="587"/>
      <c r="Y83" s="587"/>
      <c r="Z83" s="587"/>
      <c r="AA83" s="569" t="s">
        <v>254</v>
      </c>
      <c r="AB83" s="569"/>
      <c r="AC83" s="569"/>
      <c r="AD83" s="569"/>
      <c r="AE83" s="569"/>
      <c r="AF83" s="569"/>
      <c r="AG83" s="569"/>
      <c r="AH83" s="569"/>
      <c r="AI83" s="588">
        <v>1.44E-2</v>
      </c>
      <c r="AJ83" s="588"/>
      <c r="AK83" s="588"/>
      <c r="AL83" s="588"/>
      <c r="AM83" s="588"/>
      <c r="AN83" s="588"/>
      <c r="AO83" s="588"/>
      <c r="AP83" s="588"/>
      <c r="AQ83" s="2" t="s">
        <v>48</v>
      </c>
      <c r="AR83" s="2"/>
      <c r="AS83" s="2"/>
      <c r="AT83" s="2"/>
      <c r="AU83" s="2"/>
      <c r="AV83" s="2"/>
      <c r="AW83" s="3"/>
      <c r="AX83" s="3"/>
      <c r="AY83" s="3"/>
      <c r="AZ83" s="2"/>
      <c r="BA83" s="2"/>
      <c r="BB83" s="576">
        <f>V83*AI83</f>
        <v>2.5920000000000001</v>
      </c>
      <c r="BC83" s="576"/>
      <c r="BD83" s="576"/>
      <c r="BE83" s="576"/>
      <c r="BF83" s="576"/>
      <c r="BG83" s="576"/>
      <c r="BH83" s="576"/>
      <c r="BI83" s="576"/>
      <c r="BJ83" s="576"/>
      <c r="BK83" s="576"/>
      <c r="BL83" s="576"/>
      <c r="BM83" s="576"/>
      <c r="BN83" s="2"/>
      <c r="BO83" s="2"/>
      <c r="BP83" s="2"/>
      <c r="BQ83" s="569" t="s">
        <v>216</v>
      </c>
      <c r="BR83" s="569"/>
      <c r="BS83" s="569"/>
      <c r="BT83" s="569"/>
      <c r="BU83" s="569"/>
      <c r="BV83" s="569"/>
      <c r="BW83" s="569"/>
      <c r="BX83" s="569"/>
      <c r="BY83" s="569"/>
      <c r="BZ83" s="2"/>
      <c r="CA83" s="3"/>
      <c r="CB83" s="3"/>
      <c r="CC83" s="3"/>
      <c r="CD83" s="3"/>
      <c r="CE83" s="3"/>
      <c r="CF83" s="3"/>
      <c r="CG83" s="2"/>
      <c r="CH83" s="2"/>
      <c r="CI83" s="2"/>
      <c r="CJ83" s="2"/>
      <c r="CK83" s="2"/>
      <c r="CL83" s="2"/>
      <c r="CM83" s="2"/>
      <c r="CN83" s="2"/>
      <c r="CO83" s="2"/>
    </row>
    <row r="84" spans="1:93" ht="19.149999999999999" customHeight="1">
      <c r="A84" s="2"/>
      <c r="B84" s="2"/>
      <c r="C84" s="2"/>
      <c r="D84" s="2"/>
      <c r="E84" s="2"/>
      <c r="F84" s="2"/>
      <c r="G84" s="2" t="s">
        <v>255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575" t="s">
        <v>44</v>
      </c>
      <c r="AX84" s="575"/>
      <c r="AY84" s="575"/>
      <c r="AZ84" s="2"/>
      <c r="BA84" s="2"/>
      <c r="BB84" s="585">
        <f>147.87+34.07</f>
        <v>181.94</v>
      </c>
      <c r="BC84" s="585"/>
      <c r="BD84" s="585"/>
      <c r="BE84" s="585"/>
      <c r="BF84" s="585"/>
      <c r="BG84" s="585"/>
      <c r="BH84" s="585"/>
      <c r="BI84" s="585"/>
      <c r="BJ84" s="585"/>
      <c r="BK84" s="585"/>
      <c r="BL84" s="585"/>
      <c r="BM84" s="585"/>
      <c r="BN84" s="2"/>
      <c r="BO84" s="2"/>
      <c r="BP84" s="2"/>
      <c r="BQ84" s="569" t="s">
        <v>216</v>
      </c>
      <c r="BR84" s="569"/>
      <c r="BS84" s="569"/>
      <c r="BT84" s="569"/>
      <c r="BU84" s="569"/>
      <c r="BV84" s="569"/>
      <c r="BW84" s="569"/>
      <c r="BX84" s="569"/>
      <c r="BY84" s="569"/>
      <c r="BZ84" s="2"/>
      <c r="CA84" s="575"/>
      <c r="CB84" s="575"/>
      <c r="CC84" s="575"/>
      <c r="CD84" s="575"/>
      <c r="CE84" s="575"/>
      <c r="CF84" s="575"/>
      <c r="CG84" s="2"/>
      <c r="CH84" s="2"/>
      <c r="CI84" s="2"/>
      <c r="CJ84" s="2"/>
      <c r="CK84" s="2"/>
      <c r="CL84" s="2"/>
      <c r="CM84" s="2"/>
      <c r="CN84" s="2"/>
      <c r="CO84" s="2"/>
    </row>
    <row r="85" spans="1:93" ht="19.149999999999999" customHeight="1">
      <c r="A85" s="1"/>
      <c r="B85" s="1"/>
      <c r="C85" s="1"/>
      <c r="D85" s="1"/>
      <c r="E85" s="1"/>
      <c r="F85" s="1"/>
      <c r="G85" s="573" t="s">
        <v>256</v>
      </c>
      <c r="H85" s="573"/>
      <c r="I85" s="573"/>
      <c r="J85" s="573"/>
      <c r="K85" s="573"/>
      <c r="L85" s="573"/>
      <c r="M85" s="573"/>
      <c r="N85" s="573"/>
      <c r="O85" s="573"/>
      <c r="P85" s="573"/>
      <c r="Q85" s="573"/>
      <c r="R85" s="573"/>
      <c r="S85" s="573"/>
      <c r="T85" s="573"/>
      <c r="U85" s="573"/>
      <c r="V85" s="573"/>
      <c r="W85" s="573"/>
      <c r="X85" s="573"/>
      <c r="Y85" s="573"/>
      <c r="Z85" s="573"/>
      <c r="AA85" s="573"/>
      <c r="AB85" s="573"/>
      <c r="AC85" s="573"/>
      <c r="AD85" s="573"/>
      <c r="AE85" s="573"/>
      <c r="AF85" s="573"/>
      <c r="AG85" s="573"/>
      <c r="AH85" s="573"/>
      <c r="AI85" s="573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571" t="s">
        <v>44</v>
      </c>
      <c r="AX85" s="571"/>
      <c r="AY85" s="571"/>
      <c r="AZ85" s="1"/>
      <c r="BA85" s="1"/>
      <c r="BB85" s="572">
        <f>BB80+BB81+BB82+BB83+BB84</f>
        <v>1572.7301000000002</v>
      </c>
      <c r="BC85" s="572"/>
      <c r="BD85" s="572"/>
      <c r="BE85" s="572"/>
      <c r="BF85" s="572"/>
      <c r="BG85" s="572"/>
      <c r="BH85" s="572"/>
      <c r="BI85" s="572"/>
      <c r="BJ85" s="572"/>
      <c r="BK85" s="572"/>
      <c r="BL85" s="572"/>
      <c r="BM85" s="572"/>
      <c r="BN85" s="1"/>
      <c r="BO85" s="1"/>
      <c r="BP85" s="1"/>
      <c r="BQ85" s="573" t="s">
        <v>216</v>
      </c>
      <c r="BR85" s="573"/>
      <c r="BS85" s="573"/>
      <c r="BT85" s="573"/>
      <c r="BU85" s="573"/>
      <c r="BV85" s="573"/>
      <c r="BW85" s="573"/>
      <c r="BX85" s="573"/>
      <c r="BY85" s="573"/>
      <c r="BZ85" s="1"/>
      <c r="CA85" s="571"/>
      <c r="CB85" s="571"/>
      <c r="CC85" s="571"/>
      <c r="CD85" s="571"/>
      <c r="CE85" s="571"/>
      <c r="CF85" s="571"/>
      <c r="CG85" s="1"/>
      <c r="CH85" s="1"/>
      <c r="CI85" s="1"/>
      <c r="CJ85" s="1"/>
      <c r="CK85" s="1"/>
      <c r="CL85" s="1"/>
      <c r="CM85" s="1"/>
      <c r="CN85" s="1"/>
      <c r="CO85" s="1"/>
    </row>
    <row r="86" spans="1:93" ht="19.149999999999999" customHeight="1">
      <c r="A86" s="2"/>
      <c r="B86" s="2"/>
      <c r="C86" s="2"/>
      <c r="D86" s="2"/>
      <c r="E86" s="2"/>
      <c r="F86" s="2"/>
      <c r="G86" s="1" t="s">
        <v>257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571" t="s">
        <v>44</v>
      </c>
      <c r="AX86" s="571"/>
      <c r="AY86" s="571"/>
      <c r="AZ86" s="1"/>
      <c r="BA86" s="1"/>
      <c r="BB86" s="583">
        <v>272</v>
      </c>
      <c r="BC86" s="583"/>
      <c r="BD86" s="583"/>
      <c r="BE86" s="583"/>
      <c r="BF86" s="583"/>
      <c r="BG86" s="583"/>
      <c r="BH86" s="583"/>
      <c r="BI86" s="583"/>
      <c r="BJ86" s="583"/>
      <c r="BK86" s="583"/>
      <c r="BL86" s="583"/>
      <c r="BM86" s="583"/>
      <c r="BN86" s="1"/>
      <c r="BO86" s="1"/>
      <c r="BP86" s="1"/>
      <c r="BQ86" s="573" t="s">
        <v>216</v>
      </c>
      <c r="BR86" s="573"/>
      <c r="BS86" s="573"/>
      <c r="BT86" s="573"/>
      <c r="BU86" s="573"/>
      <c r="BV86" s="573"/>
      <c r="BW86" s="573"/>
      <c r="BX86" s="573"/>
      <c r="BY86" s="573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</row>
    <row r="87" spans="1:93" ht="19.149999999999999" customHeight="1">
      <c r="A87" s="2"/>
      <c r="B87" s="2"/>
      <c r="C87" s="2"/>
      <c r="D87" s="2"/>
      <c r="E87" s="2"/>
      <c r="F87" s="2"/>
      <c r="G87" s="15" t="s">
        <v>258</v>
      </c>
      <c r="H87" s="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4"/>
      <c r="AX87" s="4"/>
      <c r="AY87" s="4"/>
      <c r="AZ87" s="1"/>
      <c r="BA87" s="1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1"/>
      <c r="BO87" s="1"/>
      <c r="BP87" s="1"/>
      <c r="BQ87" s="8"/>
      <c r="BR87" s="8"/>
      <c r="BS87" s="8"/>
      <c r="BT87" s="8"/>
      <c r="BU87" s="8"/>
      <c r="BV87" s="8"/>
      <c r="BW87" s="8"/>
      <c r="BX87" s="8"/>
      <c r="BY87" s="8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</row>
    <row r="88" spans="1:93" ht="19.149999999999999" customHeight="1">
      <c r="A88" s="2"/>
      <c r="B88" s="2"/>
      <c r="C88" s="2"/>
      <c r="D88" s="2"/>
      <c r="E88" s="2"/>
      <c r="F88" s="2"/>
      <c r="G88" s="15"/>
      <c r="H88" s="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4"/>
      <c r="AX88" s="4"/>
      <c r="AY88" s="4"/>
      <c r="AZ88" s="1"/>
      <c r="BA88" s="1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1"/>
      <c r="BO88" s="1"/>
      <c r="BP88" s="1"/>
      <c r="BQ88" s="8"/>
      <c r="BR88" s="8"/>
      <c r="BS88" s="8"/>
      <c r="BT88" s="8"/>
      <c r="BU88" s="8"/>
      <c r="BV88" s="8"/>
      <c r="BW88" s="8"/>
      <c r="BX88" s="8"/>
      <c r="BY88" s="8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</row>
    <row r="89" spans="1:93" ht="19.149999999999999" customHeight="1">
      <c r="A89" s="574">
        <v>14</v>
      </c>
      <c r="B89" s="574"/>
      <c r="C89" s="574"/>
      <c r="D89" s="1" t="s">
        <v>208</v>
      </c>
      <c r="E89" s="582" t="s">
        <v>262</v>
      </c>
      <c r="F89" s="573"/>
      <c r="G89" s="573"/>
      <c r="H89" s="573"/>
      <c r="I89" s="573"/>
      <c r="J89" s="573"/>
      <c r="K89" s="573"/>
      <c r="L89" s="573"/>
      <c r="M89" s="573"/>
      <c r="N89" s="573"/>
      <c r="O89" s="573"/>
      <c r="P89" s="573"/>
      <c r="Q89" s="573"/>
      <c r="R89" s="573"/>
      <c r="S89" s="573"/>
      <c r="T89" s="573"/>
      <c r="U89" s="573"/>
      <c r="V89" s="573" t="s">
        <v>247</v>
      </c>
      <c r="W89" s="573"/>
      <c r="X89" s="573"/>
      <c r="Y89" s="573"/>
      <c r="Z89" s="573"/>
      <c r="AA89" s="573"/>
      <c r="AB89" s="573"/>
      <c r="AC89" s="573"/>
      <c r="AD89" s="573"/>
      <c r="AE89" s="573"/>
      <c r="AF89" s="573"/>
      <c r="AG89" s="573"/>
      <c r="AH89" s="573"/>
      <c r="AI89" s="573"/>
      <c r="AJ89" s="573"/>
      <c r="AK89" s="573"/>
      <c r="AL89" s="573"/>
      <c r="AM89" s="2" t="s">
        <v>263</v>
      </c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</row>
    <row r="90" spans="1:93" ht="19.149999999999999" customHeight="1">
      <c r="A90" s="16"/>
      <c r="B90" s="16"/>
      <c r="C90" s="16"/>
      <c r="D90" s="1"/>
      <c r="E90" s="17" t="s">
        <v>264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</row>
    <row r="91" spans="1:93" ht="19.149999999999999" customHeight="1">
      <c r="A91" s="2"/>
      <c r="B91" s="2"/>
      <c r="C91" s="2"/>
      <c r="D91" s="2"/>
      <c r="E91" s="2"/>
      <c r="F91" s="2"/>
      <c r="G91" s="569" t="s">
        <v>249</v>
      </c>
      <c r="H91" s="569"/>
      <c r="I91" s="569"/>
      <c r="J91" s="569"/>
      <c r="K91" s="569"/>
      <c r="L91" s="569"/>
      <c r="M91" s="569"/>
      <c r="N91" s="569"/>
      <c r="O91" s="569"/>
      <c r="P91" s="569"/>
      <c r="Q91" s="569"/>
      <c r="R91" s="569"/>
      <c r="S91" s="569"/>
      <c r="T91" s="2"/>
      <c r="U91" s="2"/>
      <c r="V91" s="575">
        <v>336</v>
      </c>
      <c r="W91" s="575"/>
      <c r="X91" s="575"/>
      <c r="Y91" s="575"/>
      <c r="Z91" s="575"/>
      <c r="AA91" s="569" t="s">
        <v>250</v>
      </c>
      <c r="AB91" s="569"/>
      <c r="AC91" s="569"/>
      <c r="AD91" s="569"/>
      <c r="AE91" s="569"/>
      <c r="AF91" s="569"/>
      <c r="AG91" s="569"/>
      <c r="AH91" s="569"/>
      <c r="AI91" s="576">
        <f>AI80</f>
        <v>2.2400000000000002</v>
      </c>
      <c r="AJ91" s="576"/>
      <c r="AK91" s="576"/>
      <c r="AL91" s="576"/>
      <c r="AM91" s="576"/>
      <c r="AN91" s="576"/>
      <c r="AO91" s="576"/>
      <c r="AP91" s="576"/>
      <c r="AQ91" s="2" t="s">
        <v>48</v>
      </c>
      <c r="AR91" s="2"/>
      <c r="AS91" s="2"/>
      <c r="AT91" s="2"/>
      <c r="AU91" s="2"/>
      <c r="AV91" s="2"/>
      <c r="AW91" s="575" t="s">
        <v>44</v>
      </c>
      <c r="AX91" s="575"/>
      <c r="AY91" s="575"/>
      <c r="AZ91" s="2"/>
      <c r="BA91" s="2"/>
      <c r="BB91" s="576">
        <f>V91*AI91</f>
        <v>752.6400000000001</v>
      </c>
      <c r="BC91" s="576"/>
      <c r="BD91" s="576"/>
      <c r="BE91" s="576"/>
      <c r="BF91" s="576"/>
      <c r="BG91" s="576"/>
      <c r="BH91" s="576"/>
      <c r="BI91" s="576"/>
      <c r="BJ91" s="576"/>
      <c r="BK91" s="576"/>
      <c r="BL91" s="576"/>
      <c r="BM91" s="576"/>
      <c r="BN91" s="2"/>
      <c r="BO91" s="2"/>
      <c r="BP91" s="2"/>
      <c r="BQ91" s="569" t="s">
        <v>216</v>
      </c>
      <c r="BR91" s="569"/>
      <c r="BS91" s="569"/>
      <c r="BT91" s="569"/>
      <c r="BU91" s="569"/>
      <c r="BV91" s="569"/>
      <c r="BW91" s="569"/>
      <c r="BX91" s="569"/>
      <c r="BY91" s="569"/>
      <c r="BZ91" s="2"/>
      <c r="CA91" s="575"/>
      <c r="CB91" s="575"/>
      <c r="CC91" s="575"/>
      <c r="CD91" s="575"/>
      <c r="CE91" s="575"/>
      <c r="CF91" s="575"/>
      <c r="CG91" s="2"/>
      <c r="CH91" s="2"/>
      <c r="CI91" s="2"/>
      <c r="CJ91" s="2"/>
      <c r="CK91" s="2"/>
      <c r="CL91" s="2"/>
      <c r="CM91" s="2"/>
      <c r="CN91" s="2"/>
      <c r="CO91" s="2"/>
    </row>
    <row r="92" spans="1:93" ht="19.149999999999999" customHeight="1">
      <c r="A92" s="2"/>
      <c r="B92" s="2"/>
      <c r="C92" s="2"/>
      <c r="D92" s="2"/>
      <c r="E92" s="2"/>
      <c r="F92" s="2"/>
      <c r="G92" s="569" t="s">
        <v>251</v>
      </c>
      <c r="H92" s="569"/>
      <c r="I92" s="569"/>
      <c r="J92" s="569"/>
      <c r="K92" s="569"/>
      <c r="L92" s="569"/>
      <c r="M92" s="569"/>
      <c r="N92" s="569"/>
      <c r="O92" s="569"/>
      <c r="P92" s="569"/>
      <c r="Q92" s="569"/>
      <c r="R92" s="569"/>
      <c r="S92" s="569"/>
      <c r="T92" s="2"/>
      <c r="U92" s="2"/>
      <c r="V92" s="589">
        <v>0.6</v>
      </c>
      <c r="W92" s="589"/>
      <c r="X92" s="589"/>
      <c r="Y92" s="589"/>
      <c r="Z92" s="589"/>
      <c r="AA92" s="569" t="s">
        <v>252</v>
      </c>
      <c r="AB92" s="569"/>
      <c r="AC92" s="569"/>
      <c r="AD92" s="569"/>
      <c r="AE92" s="569"/>
      <c r="AF92" s="569"/>
      <c r="AG92" s="569"/>
      <c r="AH92" s="569"/>
      <c r="AI92" s="576">
        <f>AI81</f>
        <v>523.37</v>
      </c>
      <c r="AJ92" s="576"/>
      <c r="AK92" s="576"/>
      <c r="AL92" s="576"/>
      <c r="AM92" s="576"/>
      <c r="AN92" s="576"/>
      <c r="AO92" s="576"/>
      <c r="AP92" s="576"/>
      <c r="AQ92" s="2" t="s">
        <v>48</v>
      </c>
      <c r="AR92" s="2"/>
      <c r="AS92" s="2"/>
      <c r="AT92" s="2"/>
      <c r="AU92" s="2"/>
      <c r="AV92" s="2"/>
      <c r="AW92" s="575" t="s">
        <v>44</v>
      </c>
      <c r="AX92" s="575"/>
      <c r="AY92" s="575"/>
      <c r="AZ92" s="2"/>
      <c r="BA92" s="2"/>
      <c r="BB92" s="576">
        <f>V92*AI92</f>
        <v>314.02199999999999</v>
      </c>
      <c r="BC92" s="576"/>
      <c r="BD92" s="576"/>
      <c r="BE92" s="576"/>
      <c r="BF92" s="576"/>
      <c r="BG92" s="576"/>
      <c r="BH92" s="576"/>
      <c r="BI92" s="576"/>
      <c r="BJ92" s="576"/>
      <c r="BK92" s="576"/>
      <c r="BL92" s="576"/>
      <c r="BM92" s="576"/>
      <c r="BN92" s="2"/>
      <c r="BO92" s="2"/>
      <c r="BP92" s="2"/>
      <c r="BQ92" s="569" t="s">
        <v>216</v>
      </c>
      <c r="BR92" s="569"/>
      <c r="BS92" s="569"/>
      <c r="BT92" s="569"/>
      <c r="BU92" s="569"/>
      <c r="BV92" s="569"/>
      <c r="BW92" s="569"/>
      <c r="BX92" s="569"/>
      <c r="BY92" s="569"/>
      <c r="BZ92" s="2"/>
      <c r="CA92" s="575"/>
      <c r="CB92" s="575"/>
      <c r="CC92" s="575"/>
      <c r="CD92" s="575"/>
      <c r="CE92" s="575"/>
      <c r="CF92" s="575"/>
      <c r="CG92" s="2"/>
      <c r="CH92" s="2"/>
      <c r="CI92" s="2"/>
      <c r="CJ92" s="2"/>
      <c r="CK92" s="2"/>
      <c r="CL92" s="2"/>
      <c r="CM92" s="2"/>
      <c r="CN92" s="2"/>
      <c r="CO92" s="2"/>
    </row>
    <row r="93" spans="1:93" ht="19.149999999999999" customHeight="1">
      <c r="A93" s="2"/>
      <c r="B93" s="2"/>
      <c r="C93" s="2"/>
      <c r="D93" s="2"/>
      <c r="E93" s="2"/>
      <c r="F93" s="2"/>
      <c r="G93" s="569" t="s">
        <v>245</v>
      </c>
      <c r="H93" s="569"/>
      <c r="I93" s="569"/>
      <c r="J93" s="569"/>
      <c r="K93" s="569"/>
      <c r="L93" s="569"/>
      <c r="M93" s="569"/>
      <c r="N93" s="569"/>
      <c r="O93" s="569"/>
      <c r="P93" s="569"/>
      <c r="Q93" s="569"/>
      <c r="R93" s="569"/>
      <c r="S93" s="569"/>
      <c r="T93" s="2"/>
      <c r="U93" s="2"/>
      <c r="V93" s="589">
        <v>1.0900000000000001</v>
      </c>
      <c r="W93" s="589"/>
      <c r="X93" s="589"/>
      <c r="Y93" s="589"/>
      <c r="Z93" s="589"/>
      <c r="AA93" s="569" t="s">
        <v>252</v>
      </c>
      <c r="AB93" s="569"/>
      <c r="AC93" s="569"/>
      <c r="AD93" s="569"/>
      <c r="AE93" s="569"/>
      <c r="AF93" s="569"/>
      <c r="AG93" s="569"/>
      <c r="AH93" s="569"/>
      <c r="AI93" s="576">
        <f>AI82</f>
        <v>467.29</v>
      </c>
      <c r="AJ93" s="576"/>
      <c r="AK93" s="576"/>
      <c r="AL93" s="576"/>
      <c r="AM93" s="576"/>
      <c r="AN93" s="576"/>
      <c r="AO93" s="576"/>
      <c r="AP93" s="576"/>
      <c r="AQ93" s="2" t="s">
        <v>48</v>
      </c>
      <c r="AR93" s="2"/>
      <c r="AS93" s="2"/>
      <c r="AT93" s="2"/>
      <c r="AU93" s="2"/>
      <c r="AV93" s="2"/>
      <c r="AW93" s="575" t="s">
        <v>44</v>
      </c>
      <c r="AX93" s="575"/>
      <c r="AY93" s="575"/>
      <c r="AZ93" s="2"/>
      <c r="BA93" s="2"/>
      <c r="BB93" s="576">
        <f>V93*AI93</f>
        <v>509.34610000000004</v>
      </c>
      <c r="BC93" s="576"/>
      <c r="BD93" s="576"/>
      <c r="BE93" s="576"/>
      <c r="BF93" s="576"/>
      <c r="BG93" s="576"/>
      <c r="BH93" s="576"/>
      <c r="BI93" s="576"/>
      <c r="BJ93" s="576"/>
      <c r="BK93" s="576"/>
      <c r="BL93" s="576"/>
      <c r="BM93" s="576"/>
      <c r="BN93" s="2"/>
      <c r="BO93" s="2"/>
      <c r="BP93" s="2"/>
      <c r="BQ93" s="569" t="s">
        <v>216</v>
      </c>
      <c r="BR93" s="569"/>
      <c r="BS93" s="569"/>
      <c r="BT93" s="569"/>
      <c r="BU93" s="569"/>
      <c r="BV93" s="569"/>
      <c r="BW93" s="569"/>
      <c r="BX93" s="569"/>
      <c r="BY93" s="569"/>
      <c r="BZ93" s="2"/>
      <c r="CA93" s="575"/>
      <c r="CB93" s="575"/>
      <c r="CC93" s="575"/>
      <c r="CD93" s="575"/>
      <c r="CE93" s="575"/>
      <c r="CF93" s="575"/>
      <c r="CG93" s="2"/>
      <c r="CH93" s="2"/>
      <c r="CI93" s="2"/>
      <c r="CJ93" s="2"/>
      <c r="CK93" s="2"/>
      <c r="CL93" s="2"/>
      <c r="CM93" s="2"/>
      <c r="CN93" s="2"/>
      <c r="CO93" s="2"/>
    </row>
    <row r="94" spans="1:93" ht="19.149999999999999" customHeight="1">
      <c r="A94" s="2"/>
      <c r="B94" s="2"/>
      <c r="C94" s="2"/>
      <c r="D94" s="2"/>
      <c r="E94" s="2"/>
      <c r="F94" s="2"/>
      <c r="G94" s="2" t="s">
        <v>255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575" t="s">
        <v>44</v>
      </c>
      <c r="AX94" s="575"/>
      <c r="AY94" s="575"/>
      <c r="AZ94" s="2"/>
      <c r="BA94" s="2"/>
      <c r="BB94" s="576">
        <f>BB84</f>
        <v>181.94</v>
      </c>
      <c r="BC94" s="576"/>
      <c r="BD94" s="576"/>
      <c r="BE94" s="576"/>
      <c r="BF94" s="576"/>
      <c r="BG94" s="576"/>
      <c r="BH94" s="576"/>
      <c r="BI94" s="576"/>
      <c r="BJ94" s="576"/>
      <c r="BK94" s="576"/>
      <c r="BL94" s="576"/>
      <c r="BM94" s="576"/>
      <c r="BN94" s="2"/>
      <c r="BO94" s="2"/>
      <c r="BP94" s="2"/>
      <c r="BQ94" s="569" t="s">
        <v>216</v>
      </c>
      <c r="BR94" s="569"/>
      <c r="BS94" s="569"/>
      <c r="BT94" s="569"/>
      <c r="BU94" s="569"/>
      <c r="BV94" s="569"/>
      <c r="BW94" s="569"/>
      <c r="BX94" s="569"/>
      <c r="BY94" s="569"/>
      <c r="BZ94" s="2"/>
      <c r="CA94" s="575"/>
      <c r="CB94" s="575"/>
      <c r="CC94" s="575"/>
      <c r="CD94" s="575"/>
      <c r="CE94" s="575"/>
      <c r="CF94" s="575"/>
      <c r="CG94" s="2"/>
      <c r="CH94" s="2"/>
      <c r="CI94" s="2"/>
      <c r="CJ94" s="2"/>
      <c r="CK94" s="2"/>
      <c r="CL94" s="2"/>
      <c r="CM94" s="2"/>
      <c r="CN94" s="2"/>
      <c r="CO94" s="2"/>
    </row>
    <row r="95" spans="1:93" ht="19.149999999999999" customHeight="1">
      <c r="A95" s="1"/>
      <c r="B95" s="1"/>
      <c r="C95" s="1"/>
      <c r="D95" s="1"/>
      <c r="E95" s="1"/>
      <c r="F95" s="1"/>
      <c r="G95" s="8" t="s">
        <v>256</v>
      </c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571" t="s">
        <v>44</v>
      </c>
      <c r="AX95" s="571"/>
      <c r="AY95" s="571"/>
      <c r="AZ95" s="1"/>
      <c r="BA95" s="1"/>
      <c r="BB95" s="572">
        <f>BB91+BB92+BB93+BB94</f>
        <v>1757.9481000000001</v>
      </c>
      <c r="BC95" s="572"/>
      <c r="BD95" s="572"/>
      <c r="BE95" s="572"/>
      <c r="BF95" s="572"/>
      <c r="BG95" s="572"/>
      <c r="BH95" s="572"/>
      <c r="BI95" s="572"/>
      <c r="BJ95" s="572"/>
      <c r="BK95" s="572"/>
      <c r="BL95" s="572"/>
      <c r="BM95" s="572"/>
      <c r="BN95" s="1"/>
      <c r="BO95" s="1"/>
      <c r="BP95" s="1"/>
      <c r="BQ95" s="573" t="s">
        <v>216</v>
      </c>
      <c r="BR95" s="573"/>
      <c r="BS95" s="573"/>
      <c r="BT95" s="573"/>
      <c r="BU95" s="573"/>
      <c r="BV95" s="573"/>
      <c r="BW95" s="573"/>
      <c r="BX95" s="573"/>
      <c r="BY95" s="573"/>
      <c r="BZ95" s="1"/>
      <c r="CA95" s="571"/>
      <c r="CB95" s="571"/>
      <c r="CC95" s="571"/>
      <c r="CD95" s="571"/>
      <c r="CE95" s="571"/>
      <c r="CF95" s="571"/>
      <c r="CG95" s="1"/>
      <c r="CH95" s="1"/>
      <c r="CI95" s="1"/>
      <c r="CJ95" s="1"/>
      <c r="CK95" s="1"/>
      <c r="CL95" s="1"/>
      <c r="CM95" s="1"/>
      <c r="CN95" s="1"/>
      <c r="CO95" s="1"/>
    </row>
    <row r="96" spans="1:93" ht="19.149999999999999" customHeight="1">
      <c r="A96" s="2"/>
      <c r="B96" s="2"/>
      <c r="C96" s="2"/>
      <c r="D96" s="2"/>
      <c r="E96" s="2"/>
      <c r="F96" s="2"/>
      <c r="G96" s="1" t="s">
        <v>265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571" t="s">
        <v>44</v>
      </c>
      <c r="AX96" s="571"/>
      <c r="AY96" s="571"/>
      <c r="AZ96" s="1"/>
      <c r="BA96" s="1"/>
      <c r="BB96" s="586">
        <v>298</v>
      </c>
      <c r="BC96" s="586"/>
      <c r="BD96" s="586"/>
      <c r="BE96" s="586"/>
      <c r="BF96" s="586"/>
      <c r="BG96" s="586"/>
      <c r="BH96" s="586"/>
      <c r="BI96" s="586"/>
      <c r="BJ96" s="586"/>
      <c r="BK96" s="586"/>
      <c r="BL96" s="586"/>
      <c r="BM96" s="586"/>
      <c r="BN96" s="1"/>
      <c r="BO96" s="1"/>
      <c r="BP96" s="1"/>
      <c r="BQ96" s="573" t="s">
        <v>216</v>
      </c>
      <c r="BR96" s="573"/>
      <c r="BS96" s="573"/>
      <c r="BT96" s="573"/>
      <c r="BU96" s="573"/>
      <c r="BV96" s="573"/>
      <c r="BW96" s="573"/>
      <c r="BX96" s="573"/>
      <c r="BY96" s="573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</row>
    <row r="97" spans="1:93" ht="19.149999999999999" customHeight="1">
      <c r="A97" s="2"/>
      <c r="B97" s="2"/>
      <c r="C97" s="2"/>
      <c r="D97" s="2"/>
      <c r="E97" s="2"/>
      <c r="F97" s="2"/>
      <c r="G97" s="15" t="s">
        <v>258</v>
      </c>
      <c r="H97" s="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4"/>
      <c r="AX97" s="4"/>
      <c r="AY97" s="4"/>
      <c r="AZ97" s="1"/>
      <c r="BA97" s="1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1"/>
      <c r="BO97" s="1"/>
      <c r="BP97" s="1"/>
      <c r="BQ97" s="8"/>
      <c r="BR97" s="8"/>
      <c r="BS97" s="8"/>
      <c r="BT97" s="8"/>
      <c r="BU97" s="8"/>
      <c r="BV97" s="8"/>
      <c r="BW97" s="8"/>
      <c r="BX97" s="8"/>
      <c r="BY97" s="8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</row>
    <row r="98" spans="1:93" ht="19.149999999999999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565"/>
      <c r="Q98" s="565"/>
      <c r="R98" s="565"/>
      <c r="S98" s="565"/>
      <c r="T98" s="565"/>
      <c r="U98" s="565"/>
      <c r="V98" s="565"/>
      <c r="W98" s="565"/>
      <c r="X98" s="565"/>
      <c r="Y98" s="565"/>
      <c r="Z98" s="565"/>
      <c r="AA98" s="565"/>
      <c r="AB98" s="565"/>
      <c r="AC98" s="565"/>
      <c r="AD98" s="565"/>
      <c r="AE98" s="565"/>
      <c r="AF98" s="565"/>
      <c r="AG98" s="565"/>
      <c r="AH98" s="565"/>
      <c r="AI98" s="565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</row>
    <row r="99" spans="1:93" ht="19.149999999999999" customHeight="1">
      <c r="A99" s="10"/>
      <c r="B99" s="10"/>
      <c r="C99" s="10"/>
      <c r="D99" s="10"/>
      <c r="E99" s="10"/>
      <c r="F99" s="10"/>
      <c r="G99" s="10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2"/>
      <c r="AU99" s="10"/>
      <c r="AV99" s="10"/>
      <c r="AW99" s="10"/>
      <c r="AX99" s="10"/>
      <c r="AY99" s="10"/>
      <c r="AZ99" s="10"/>
      <c r="BA99" s="10"/>
      <c r="BB99" s="10"/>
      <c r="BC99" s="10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</row>
    <row r="100" spans="1:93" ht="19.149999999999999" customHeight="1">
      <c r="A100" s="574">
        <v>15</v>
      </c>
      <c r="B100" s="574"/>
      <c r="C100" s="574"/>
      <c r="D100" s="1" t="s">
        <v>208</v>
      </c>
      <c r="E100" s="582" t="s">
        <v>266</v>
      </c>
      <c r="F100" s="573"/>
      <c r="G100" s="573"/>
      <c r="H100" s="573"/>
      <c r="I100" s="573"/>
      <c r="J100" s="573"/>
      <c r="K100" s="573"/>
      <c r="L100" s="573"/>
      <c r="M100" s="573"/>
      <c r="N100" s="573"/>
      <c r="O100" s="573"/>
      <c r="P100" s="573"/>
      <c r="Q100" s="573"/>
      <c r="R100" s="573"/>
      <c r="S100" s="573"/>
      <c r="T100" s="573"/>
      <c r="U100" s="573"/>
      <c r="V100" s="573" t="s">
        <v>247</v>
      </c>
      <c r="W100" s="573"/>
      <c r="X100" s="573"/>
      <c r="Y100" s="573"/>
      <c r="Z100" s="573"/>
      <c r="AA100" s="573"/>
      <c r="AB100" s="573"/>
      <c r="AC100" s="573"/>
      <c r="AD100" s="573"/>
      <c r="AE100" s="573"/>
      <c r="AF100" s="573"/>
      <c r="AG100" s="573"/>
      <c r="AH100" s="573"/>
      <c r="AI100" s="573"/>
      <c r="AJ100" s="573"/>
      <c r="AK100" s="573"/>
      <c r="AL100" s="573"/>
      <c r="AM100" s="2" t="s">
        <v>267</v>
      </c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</row>
    <row r="101" spans="1:93" ht="19.149999999999999" customHeight="1">
      <c r="A101" s="2"/>
      <c r="B101" s="2"/>
      <c r="C101" s="2"/>
      <c r="D101" s="2"/>
      <c r="E101" s="2"/>
      <c r="F101" s="2"/>
      <c r="G101" s="569" t="s">
        <v>249</v>
      </c>
      <c r="H101" s="569"/>
      <c r="I101" s="569"/>
      <c r="J101" s="569"/>
      <c r="K101" s="569"/>
      <c r="L101" s="569"/>
      <c r="M101" s="569"/>
      <c r="N101" s="569"/>
      <c r="O101" s="569"/>
      <c r="P101" s="569"/>
      <c r="Q101" s="569"/>
      <c r="R101" s="569"/>
      <c r="S101" s="569"/>
      <c r="T101" s="2"/>
      <c r="U101" s="2"/>
      <c r="V101" s="575">
        <v>400</v>
      </c>
      <c r="W101" s="575"/>
      <c r="X101" s="575"/>
      <c r="Y101" s="575"/>
      <c r="Z101" s="575"/>
      <c r="AA101" s="569" t="s">
        <v>250</v>
      </c>
      <c r="AB101" s="569"/>
      <c r="AC101" s="569"/>
      <c r="AD101" s="569"/>
      <c r="AE101" s="569"/>
      <c r="AF101" s="569"/>
      <c r="AG101" s="569"/>
      <c r="AH101" s="569"/>
      <c r="AI101" s="576">
        <v>2.2799999999999998</v>
      </c>
      <c r="AJ101" s="576"/>
      <c r="AK101" s="576"/>
      <c r="AL101" s="576"/>
      <c r="AM101" s="576"/>
      <c r="AN101" s="576"/>
      <c r="AO101" s="576"/>
      <c r="AP101" s="576"/>
      <c r="AQ101" s="2" t="s">
        <v>48</v>
      </c>
      <c r="AR101" s="2"/>
      <c r="AS101" s="2"/>
      <c r="AT101" s="2"/>
      <c r="AU101" s="2"/>
      <c r="AV101" s="2"/>
      <c r="AW101" s="575" t="s">
        <v>44</v>
      </c>
      <c r="AX101" s="575"/>
      <c r="AY101" s="575"/>
      <c r="AZ101" s="2"/>
      <c r="BA101" s="2"/>
      <c r="BB101" s="576">
        <f>V101*AI101</f>
        <v>911.99999999999989</v>
      </c>
      <c r="BC101" s="576"/>
      <c r="BD101" s="576"/>
      <c r="BE101" s="576"/>
      <c r="BF101" s="576"/>
      <c r="BG101" s="576"/>
      <c r="BH101" s="576"/>
      <c r="BI101" s="576"/>
      <c r="BJ101" s="576"/>
      <c r="BK101" s="576"/>
      <c r="BL101" s="576"/>
      <c r="BM101" s="576"/>
      <c r="BN101" s="2"/>
      <c r="BO101" s="2"/>
      <c r="BP101" s="2"/>
      <c r="BQ101" s="569" t="s">
        <v>216</v>
      </c>
      <c r="BR101" s="569"/>
      <c r="BS101" s="569"/>
      <c r="BT101" s="569"/>
      <c r="BU101" s="569"/>
      <c r="BV101" s="569"/>
      <c r="BW101" s="569"/>
      <c r="BX101" s="569"/>
      <c r="BY101" s="569"/>
      <c r="BZ101" s="2"/>
      <c r="CA101" s="575"/>
      <c r="CB101" s="575"/>
      <c r="CC101" s="575"/>
      <c r="CD101" s="575"/>
      <c r="CE101" s="575"/>
      <c r="CF101" s="575"/>
      <c r="CG101" s="2"/>
      <c r="CH101" s="2"/>
      <c r="CI101" s="2"/>
      <c r="CJ101" s="2"/>
      <c r="CK101" s="2"/>
      <c r="CL101" s="2"/>
      <c r="CM101" s="2"/>
      <c r="CN101" s="2"/>
      <c r="CO101" s="2"/>
    </row>
    <row r="102" spans="1:93" ht="19.149999999999999" customHeight="1">
      <c r="A102" s="2"/>
      <c r="B102" s="2"/>
      <c r="C102" s="2"/>
      <c r="D102" s="2"/>
      <c r="E102" s="2"/>
      <c r="F102" s="2"/>
      <c r="G102" s="569" t="s">
        <v>251</v>
      </c>
      <c r="H102" s="569"/>
      <c r="I102" s="569"/>
      <c r="J102" s="569"/>
      <c r="K102" s="569"/>
      <c r="L102" s="569"/>
      <c r="M102" s="569"/>
      <c r="N102" s="569"/>
      <c r="O102" s="569"/>
      <c r="P102" s="569"/>
      <c r="Q102" s="569"/>
      <c r="R102" s="569"/>
      <c r="S102" s="569"/>
      <c r="T102" s="2"/>
      <c r="U102" s="2"/>
      <c r="V102" s="589">
        <v>1</v>
      </c>
      <c r="W102" s="589"/>
      <c r="X102" s="589"/>
      <c r="Y102" s="589"/>
      <c r="Z102" s="589"/>
      <c r="AA102" s="569" t="s">
        <v>252</v>
      </c>
      <c r="AB102" s="569"/>
      <c r="AC102" s="569"/>
      <c r="AD102" s="569"/>
      <c r="AE102" s="569"/>
      <c r="AF102" s="569"/>
      <c r="AG102" s="569"/>
      <c r="AH102" s="569"/>
      <c r="AI102" s="585">
        <v>299.07</v>
      </c>
      <c r="AJ102" s="585"/>
      <c r="AK102" s="585"/>
      <c r="AL102" s="585"/>
      <c r="AM102" s="585"/>
      <c r="AN102" s="585"/>
      <c r="AO102" s="585"/>
      <c r="AP102" s="585"/>
      <c r="AQ102" s="2" t="s">
        <v>48</v>
      </c>
      <c r="AR102" s="2"/>
      <c r="AS102" s="2"/>
      <c r="AT102" s="2"/>
      <c r="AU102" s="2"/>
      <c r="AV102" s="2"/>
      <c r="AW102" s="575" t="s">
        <v>44</v>
      </c>
      <c r="AX102" s="575"/>
      <c r="AY102" s="575"/>
      <c r="AZ102" s="2"/>
      <c r="BA102" s="2"/>
      <c r="BB102" s="576">
        <f>V102*AI102</f>
        <v>299.07</v>
      </c>
      <c r="BC102" s="576"/>
      <c r="BD102" s="576"/>
      <c r="BE102" s="576"/>
      <c r="BF102" s="576"/>
      <c r="BG102" s="576"/>
      <c r="BH102" s="576"/>
      <c r="BI102" s="576"/>
      <c r="BJ102" s="576"/>
      <c r="BK102" s="576"/>
      <c r="BL102" s="576"/>
      <c r="BM102" s="576"/>
      <c r="BN102" s="2"/>
      <c r="BO102" s="2"/>
      <c r="BP102" s="2"/>
      <c r="BQ102" s="569" t="s">
        <v>216</v>
      </c>
      <c r="BR102" s="569"/>
      <c r="BS102" s="569"/>
      <c r="BT102" s="569"/>
      <c r="BU102" s="569"/>
      <c r="BV102" s="569"/>
      <c r="BW102" s="569"/>
      <c r="BX102" s="569"/>
      <c r="BY102" s="569"/>
      <c r="BZ102" s="2"/>
      <c r="CA102" s="575"/>
      <c r="CB102" s="575"/>
      <c r="CC102" s="575"/>
      <c r="CD102" s="575"/>
      <c r="CE102" s="575"/>
      <c r="CF102" s="575"/>
      <c r="CG102" s="2"/>
      <c r="CH102" s="2"/>
      <c r="CI102" s="2"/>
      <c r="CJ102" s="2"/>
      <c r="CK102" s="2"/>
      <c r="CL102" s="2"/>
      <c r="CM102" s="2"/>
      <c r="CN102" s="2"/>
      <c r="CO102" s="2"/>
    </row>
    <row r="103" spans="1:93" ht="19.149999999999999" customHeight="1">
      <c r="A103" s="2"/>
      <c r="B103" s="2"/>
      <c r="C103" s="2"/>
      <c r="D103" s="2"/>
      <c r="E103" s="2"/>
      <c r="F103" s="2"/>
      <c r="G103" s="2" t="s">
        <v>255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575" t="s">
        <v>44</v>
      </c>
      <c r="AX103" s="575"/>
      <c r="AY103" s="575"/>
      <c r="AZ103" s="2"/>
      <c r="BA103" s="2"/>
      <c r="BB103" s="576">
        <f>BB84</f>
        <v>181.94</v>
      </c>
      <c r="BC103" s="576"/>
      <c r="BD103" s="576"/>
      <c r="BE103" s="576"/>
      <c r="BF103" s="576"/>
      <c r="BG103" s="576"/>
      <c r="BH103" s="576"/>
      <c r="BI103" s="576"/>
      <c r="BJ103" s="576"/>
      <c r="BK103" s="576"/>
      <c r="BL103" s="576"/>
      <c r="BM103" s="576"/>
      <c r="BN103" s="2"/>
      <c r="BO103" s="2"/>
      <c r="BP103" s="2"/>
      <c r="BQ103" s="569" t="s">
        <v>216</v>
      </c>
      <c r="BR103" s="569"/>
      <c r="BS103" s="569"/>
      <c r="BT103" s="569"/>
      <c r="BU103" s="569"/>
      <c r="BV103" s="569"/>
      <c r="BW103" s="569"/>
      <c r="BX103" s="569"/>
      <c r="BY103" s="569"/>
      <c r="BZ103" s="2"/>
      <c r="CA103" s="575"/>
      <c r="CB103" s="575"/>
      <c r="CC103" s="575"/>
      <c r="CD103" s="575"/>
      <c r="CE103" s="575"/>
      <c r="CF103" s="575"/>
      <c r="CG103" s="2"/>
      <c r="CH103" s="2"/>
      <c r="CI103" s="2"/>
      <c r="CJ103" s="2"/>
      <c r="CK103" s="2"/>
      <c r="CL103" s="2"/>
      <c r="CM103" s="2"/>
      <c r="CN103" s="2"/>
      <c r="CO103" s="2"/>
    </row>
    <row r="104" spans="1:93" ht="19.149999999999999" customHeight="1">
      <c r="A104" s="1"/>
      <c r="B104" s="1"/>
      <c r="C104" s="1"/>
      <c r="D104" s="1"/>
      <c r="E104" s="1"/>
      <c r="F104" s="1"/>
      <c r="G104" s="573" t="s">
        <v>256</v>
      </c>
      <c r="H104" s="573"/>
      <c r="I104" s="573"/>
      <c r="J104" s="573"/>
      <c r="K104" s="573"/>
      <c r="L104" s="573"/>
      <c r="M104" s="573"/>
      <c r="N104" s="573"/>
      <c r="O104" s="573"/>
      <c r="P104" s="573"/>
      <c r="Q104" s="573"/>
      <c r="R104" s="573"/>
      <c r="S104" s="573"/>
      <c r="T104" s="573"/>
      <c r="U104" s="573"/>
      <c r="V104" s="573"/>
      <c r="W104" s="573"/>
      <c r="X104" s="573"/>
      <c r="Y104" s="573"/>
      <c r="Z104" s="573"/>
      <c r="AA104" s="573"/>
      <c r="AB104" s="573"/>
      <c r="AC104" s="573"/>
      <c r="AD104" s="573"/>
      <c r="AE104" s="573"/>
      <c r="AF104" s="573"/>
      <c r="AG104" s="573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571" t="s">
        <v>44</v>
      </c>
      <c r="AX104" s="571"/>
      <c r="AY104" s="571"/>
      <c r="AZ104" s="1"/>
      <c r="BA104" s="1"/>
      <c r="BB104" s="572">
        <v>1294.8699999999999</v>
      </c>
      <c r="BC104" s="572"/>
      <c r="BD104" s="572"/>
      <c r="BE104" s="572"/>
      <c r="BF104" s="572"/>
      <c r="BG104" s="572"/>
      <c r="BH104" s="572"/>
      <c r="BI104" s="572"/>
      <c r="BJ104" s="572"/>
      <c r="BK104" s="572"/>
      <c r="BL104" s="572"/>
      <c r="BM104" s="572"/>
      <c r="BN104" s="1"/>
      <c r="BO104" s="1"/>
      <c r="BP104" s="1"/>
      <c r="BQ104" s="573" t="s">
        <v>216</v>
      </c>
      <c r="BR104" s="573"/>
      <c r="BS104" s="573"/>
      <c r="BT104" s="573"/>
      <c r="BU104" s="573"/>
      <c r="BV104" s="573"/>
      <c r="BW104" s="573"/>
      <c r="BX104" s="573"/>
      <c r="BY104" s="573"/>
      <c r="BZ104" s="1"/>
      <c r="CA104" s="571"/>
      <c r="CB104" s="571"/>
      <c r="CC104" s="571"/>
      <c r="CD104" s="571"/>
      <c r="CE104" s="571"/>
      <c r="CF104" s="571"/>
      <c r="CG104" s="1"/>
      <c r="CH104" s="1"/>
      <c r="CI104" s="1"/>
      <c r="CJ104" s="1"/>
      <c r="CK104" s="1"/>
      <c r="CL104" s="1"/>
      <c r="CM104" s="1"/>
      <c r="CN104" s="1"/>
      <c r="CO104" s="1"/>
    </row>
    <row r="105" spans="1:93" ht="19.149999999999999" customHeight="1">
      <c r="A105" s="2"/>
      <c r="B105" s="2"/>
      <c r="C105" s="2"/>
      <c r="D105" s="2"/>
      <c r="E105" s="2"/>
      <c r="F105" s="2"/>
      <c r="G105" s="1" t="s">
        <v>268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571" t="s">
        <v>44</v>
      </c>
      <c r="AX105" s="571"/>
      <c r="AY105" s="571"/>
      <c r="AZ105" s="1"/>
      <c r="BA105" s="1"/>
      <c r="BB105" s="572">
        <v>272</v>
      </c>
      <c r="BC105" s="572"/>
      <c r="BD105" s="572"/>
      <c r="BE105" s="572"/>
      <c r="BF105" s="572"/>
      <c r="BG105" s="572"/>
      <c r="BH105" s="572"/>
      <c r="BI105" s="572"/>
      <c r="BJ105" s="572"/>
      <c r="BK105" s="572"/>
      <c r="BL105" s="572"/>
      <c r="BM105" s="572"/>
      <c r="BN105" s="1"/>
      <c r="BO105" s="1"/>
      <c r="BP105" s="1"/>
      <c r="BQ105" s="573" t="s">
        <v>216</v>
      </c>
      <c r="BR105" s="573"/>
      <c r="BS105" s="573"/>
      <c r="BT105" s="573"/>
      <c r="BU105" s="573"/>
      <c r="BV105" s="573"/>
      <c r="BW105" s="573"/>
      <c r="BX105" s="573"/>
      <c r="BY105" s="573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</row>
    <row r="106" spans="1:93" ht="19.149999999999999" customHeight="1">
      <c r="A106" s="2"/>
      <c r="B106" s="2"/>
      <c r="C106" s="2"/>
      <c r="D106" s="2"/>
      <c r="E106" s="2"/>
      <c r="F106" s="2"/>
      <c r="G106" s="15" t="s">
        <v>258</v>
      </c>
      <c r="H106" s="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4"/>
      <c r="AX106" s="4"/>
      <c r="AY106" s="4"/>
      <c r="AZ106" s="1"/>
      <c r="BA106" s="1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1"/>
      <c r="BO106" s="1"/>
      <c r="BP106" s="1"/>
      <c r="BQ106" s="8"/>
      <c r="BR106" s="8"/>
      <c r="BS106" s="8"/>
      <c r="BT106" s="8"/>
      <c r="BU106" s="8"/>
      <c r="BV106" s="8"/>
      <c r="BW106" s="8"/>
      <c r="BX106" s="8"/>
      <c r="BY106" s="8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</row>
    <row r="107" spans="1:93" ht="19.14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</row>
    <row r="108" spans="1:93" ht="19.149999999999999" customHeight="1">
      <c r="A108" s="574">
        <v>16</v>
      </c>
      <c r="B108" s="574"/>
      <c r="C108" s="574"/>
      <c r="D108" s="2" t="s">
        <v>208</v>
      </c>
      <c r="E108" s="1" t="s">
        <v>269</v>
      </c>
      <c r="F108" s="2"/>
      <c r="G108" s="2"/>
      <c r="H108" s="2"/>
      <c r="I108" s="2"/>
      <c r="J108" s="2"/>
      <c r="K108" s="2"/>
      <c r="L108" s="18"/>
      <c r="M108" s="18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</row>
    <row r="109" spans="1:93" ht="19.149999999999999" customHeight="1">
      <c r="A109" s="2"/>
      <c r="B109" s="2"/>
      <c r="C109" s="2"/>
      <c r="D109" s="2"/>
      <c r="E109" s="2"/>
      <c r="F109" s="2"/>
      <c r="G109" s="569" t="s">
        <v>270</v>
      </c>
      <c r="H109" s="569"/>
      <c r="I109" s="569"/>
      <c r="J109" s="569"/>
      <c r="K109" s="569"/>
      <c r="L109" s="569"/>
      <c r="M109" s="569"/>
      <c r="N109" s="569"/>
      <c r="O109" s="569"/>
      <c r="P109" s="569"/>
      <c r="Q109" s="569"/>
      <c r="R109" s="569"/>
      <c r="S109" s="569"/>
      <c r="T109" s="569"/>
      <c r="U109" s="569"/>
      <c r="V109" s="569"/>
      <c r="W109" s="569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575" t="s">
        <v>44</v>
      </c>
      <c r="AX109" s="575"/>
      <c r="AY109" s="575"/>
      <c r="AZ109" s="2"/>
      <c r="BA109" s="2"/>
      <c r="BB109" s="585">
        <v>369.16</v>
      </c>
      <c r="BC109" s="585"/>
      <c r="BD109" s="585"/>
      <c r="BE109" s="585"/>
      <c r="BF109" s="585"/>
      <c r="BG109" s="585"/>
      <c r="BH109" s="585"/>
      <c r="BI109" s="585"/>
      <c r="BJ109" s="585"/>
      <c r="BK109" s="585"/>
      <c r="BL109" s="585"/>
      <c r="BM109" s="585"/>
      <c r="BN109" s="2"/>
      <c r="BO109" s="2"/>
      <c r="BP109" s="2"/>
      <c r="BQ109" s="569" t="s">
        <v>271</v>
      </c>
      <c r="BR109" s="569"/>
      <c r="BS109" s="569"/>
      <c r="BT109" s="569"/>
      <c r="BU109" s="569"/>
      <c r="BV109" s="569"/>
      <c r="BW109" s="569"/>
      <c r="BX109" s="569"/>
      <c r="BY109" s="569"/>
      <c r="BZ109" s="2"/>
      <c r="CA109" s="575"/>
      <c r="CB109" s="575"/>
      <c r="CC109" s="575"/>
      <c r="CD109" s="575"/>
      <c r="CE109" s="575"/>
      <c r="CF109" s="575"/>
      <c r="CG109" s="2"/>
      <c r="CH109" s="2"/>
      <c r="CI109" s="2"/>
      <c r="CJ109" s="2"/>
      <c r="CK109" s="2"/>
      <c r="CL109" s="2"/>
      <c r="CM109" s="2"/>
      <c r="CN109" s="2"/>
      <c r="CO109" s="2"/>
    </row>
    <row r="110" spans="1:93" ht="19.149999999999999" customHeight="1">
      <c r="A110" s="2"/>
      <c r="B110" s="2"/>
      <c r="C110" s="2"/>
      <c r="D110" s="2"/>
      <c r="E110" s="2"/>
      <c r="F110" s="2"/>
      <c r="G110" s="2" t="s">
        <v>272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575" t="s">
        <v>44</v>
      </c>
      <c r="AX110" s="575"/>
      <c r="AY110" s="575"/>
      <c r="AZ110" s="2"/>
      <c r="BA110" s="2"/>
      <c r="BB110" s="576">
        <f>BB109</f>
        <v>369.16</v>
      </c>
      <c r="BC110" s="576"/>
      <c r="BD110" s="576"/>
      <c r="BE110" s="576"/>
      <c r="BF110" s="576"/>
      <c r="BG110" s="576"/>
      <c r="BH110" s="576"/>
      <c r="BI110" s="576"/>
      <c r="BJ110" s="576"/>
      <c r="BK110" s="576"/>
      <c r="BL110" s="576"/>
      <c r="BM110" s="576"/>
      <c r="BN110" s="2"/>
      <c r="BO110" s="2"/>
      <c r="BP110" s="2"/>
      <c r="BQ110" s="569" t="s">
        <v>273</v>
      </c>
      <c r="BR110" s="569"/>
      <c r="BS110" s="569"/>
      <c r="BT110" s="569"/>
      <c r="BU110" s="569"/>
      <c r="BV110" s="569"/>
      <c r="BW110" s="569"/>
      <c r="BX110" s="569"/>
      <c r="BY110" s="569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</row>
    <row r="111" spans="1:93" ht="19.149999999999999" customHeight="1">
      <c r="A111" s="1"/>
      <c r="B111" s="1"/>
      <c r="C111" s="1"/>
      <c r="D111" s="1"/>
      <c r="E111" s="1"/>
      <c r="F111" s="1"/>
      <c r="G111" s="1" t="s">
        <v>274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571" t="s">
        <v>44</v>
      </c>
      <c r="AX111" s="571"/>
      <c r="AY111" s="571"/>
      <c r="AZ111" s="1"/>
      <c r="BA111" s="1"/>
      <c r="BB111" s="572">
        <f>BB110*30/100</f>
        <v>110.748</v>
      </c>
      <c r="BC111" s="572"/>
      <c r="BD111" s="572"/>
      <c r="BE111" s="572"/>
      <c r="BF111" s="572"/>
      <c r="BG111" s="572"/>
      <c r="BH111" s="572"/>
      <c r="BI111" s="572"/>
      <c r="BJ111" s="572"/>
      <c r="BK111" s="572"/>
      <c r="BL111" s="572"/>
      <c r="BM111" s="572"/>
      <c r="BN111" s="1"/>
      <c r="BO111" s="1"/>
      <c r="BP111" s="1"/>
      <c r="BQ111" s="573" t="s">
        <v>273</v>
      </c>
      <c r="BR111" s="573"/>
      <c r="BS111" s="573"/>
      <c r="BT111" s="573"/>
      <c r="BU111" s="573"/>
      <c r="BV111" s="573"/>
      <c r="BW111" s="573"/>
      <c r="BX111" s="573"/>
      <c r="BY111" s="573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</row>
    <row r="112" spans="1:93" ht="19.149999999999999" customHeight="1">
      <c r="A112" s="2"/>
      <c r="B112" s="2"/>
      <c r="C112" s="2"/>
      <c r="D112" s="2"/>
      <c r="E112" s="2"/>
      <c r="F112" s="2"/>
      <c r="G112" s="2" t="s">
        <v>275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575" t="s">
        <v>44</v>
      </c>
      <c r="AX112" s="575"/>
      <c r="AY112" s="575"/>
      <c r="AZ112" s="2"/>
      <c r="BA112" s="2"/>
      <c r="BB112" s="576">
        <v>99</v>
      </c>
      <c r="BC112" s="576"/>
      <c r="BD112" s="576"/>
      <c r="BE112" s="576"/>
      <c r="BF112" s="576"/>
      <c r="BG112" s="576"/>
      <c r="BH112" s="576"/>
      <c r="BI112" s="576"/>
      <c r="BJ112" s="576"/>
      <c r="BK112" s="576"/>
      <c r="BL112" s="576"/>
      <c r="BM112" s="576"/>
      <c r="BN112" s="2"/>
      <c r="BO112" s="2"/>
      <c r="BP112" s="2"/>
      <c r="BQ112" s="569" t="s">
        <v>273</v>
      </c>
      <c r="BR112" s="569"/>
      <c r="BS112" s="569"/>
      <c r="BT112" s="569"/>
      <c r="BU112" s="569"/>
      <c r="BV112" s="569"/>
      <c r="BW112" s="569"/>
      <c r="BX112" s="569"/>
      <c r="BY112" s="569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</row>
    <row r="113" spans="1:94" ht="19.149999999999999" customHeight="1">
      <c r="A113" s="1"/>
      <c r="B113" s="1"/>
      <c r="C113" s="1"/>
      <c r="D113" s="1"/>
      <c r="E113" s="1"/>
      <c r="F113" s="1"/>
      <c r="G113" s="573" t="s">
        <v>213</v>
      </c>
      <c r="H113" s="573"/>
      <c r="I113" s="573"/>
      <c r="J113" s="573"/>
      <c r="K113" s="573"/>
      <c r="L113" s="573"/>
      <c r="M113" s="573"/>
      <c r="N113" s="573"/>
      <c r="O113" s="573"/>
      <c r="P113" s="573"/>
      <c r="Q113" s="573"/>
      <c r="R113" s="573"/>
      <c r="S113" s="573"/>
      <c r="T113" s="573"/>
      <c r="U113" s="573"/>
      <c r="V113" s="573"/>
      <c r="W113" s="573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571" t="s">
        <v>44</v>
      </c>
      <c r="AX113" s="571"/>
      <c r="AY113" s="571"/>
      <c r="AZ113" s="1"/>
      <c r="BA113" s="1"/>
      <c r="BB113" s="572">
        <v>300.26499999999999</v>
      </c>
      <c r="BC113" s="572"/>
      <c r="BD113" s="572"/>
      <c r="BE113" s="572"/>
      <c r="BF113" s="572"/>
      <c r="BG113" s="572"/>
      <c r="BH113" s="572"/>
      <c r="BI113" s="572"/>
      <c r="BJ113" s="572"/>
      <c r="BK113" s="572"/>
      <c r="BL113" s="572"/>
      <c r="BM113" s="572"/>
      <c r="BN113" s="1"/>
      <c r="BO113" s="1"/>
      <c r="BP113" s="1"/>
      <c r="BQ113" s="573" t="s">
        <v>212</v>
      </c>
      <c r="BR113" s="573"/>
      <c r="BS113" s="573"/>
      <c r="BT113" s="573"/>
      <c r="BU113" s="573"/>
      <c r="BV113" s="573"/>
      <c r="BW113" s="573"/>
      <c r="BX113" s="573"/>
      <c r="BY113" s="573"/>
      <c r="BZ113" s="1"/>
      <c r="CA113" s="571"/>
      <c r="CB113" s="571"/>
      <c r="CC113" s="571"/>
      <c r="CD113" s="571"/>
      <c r="CE113" s="571"/>
      <c r="CF113" s="571"/>
      <c r="CG113" s="1"/>
      <c r="CH113" s="1"/>
      <c r="CI113" s="1"/>
      <c r="CJ113" s="1"/>
      <c r="CK113" s="1"/>
      <c r="CL113" s="1"/>
      <c r="CM113" s="1"/>
      <c r="CN113" s="1"/>
      <c r="CO113" s="1"/>
    </row>
    <row r="114" spans="1:94" ht="19.149999999999999" customHeight="1">
      <c r="A114" s="1"/>
      <c r="B114" s="1"/>
      <c r="C114" s="1"/>
      <c r="D114" s="1"/>
      <c r="E114" s="1"/>
      <c r="F114" s="1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4"/>
      <c r="AX114" s="4"/>
      <c r="AY114" s="4"/>
      <c r="AZ114" s="1"/>
      <c r="BA114" s="1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1"/>
      <c r="BO114" s="1"/>
      <c r="BP114" s="1"/>
      <c r="BQ114" s="8"/>
      <c r="BR114" s="8"/>
      <c r="BS114" s="8"/>
      <c r="BT114" s="8"/>
      <c r="BU114" s="8"/>
      <c r="BV114" s="8"/>
      <c r="BW114" s="8"/>
      <c r="BX114" s="8"/>
      <c r="BY114" s="8"/>
      <c r="BZ114" s="1"/>
      <c r="CA114" s="4"/>
      <c r="CB114" s="4"/>
      <c r="CC114" s="4"/>
      <c r="CD114" s="4"/>
      <c r="CE114" s="4"/>
      <c r="CF114" s="4"/>
      <c r="CG114" s="1"/>
      <c r="CH114" s="1"/>
      <c r="CI114" s="1"/>
      <c r="CJ114" s="1"/>
      <c r="CK114" s="1"/>
      <c r="CL114" s="1"/>
      <c r="CM114" s="1"/>
      <c r="CN114" s="1"/>
      <c r="CO114" s="1"/>
    </row>
    <row r="115" spans="1:94" ht="19.149999999999999" customHeight="1">
      <c r="A115" s="574">
        <v>17</v>
      </c>
      <c r="B115" s="574"/>
      <c r="C115" s="574"/>
      <c r="D115" s="1" t="s">
        <v>208</v>
      </c>
      <c r="E115" s="582" t="s">
        <v>276</v>
      </c>
      <c r="F115" s="582"/>
      <c r="G115" s="582"/>
      <c r="H115" s="582"/>
      <c r="I115" s="582"/>
      <c r="J115" s="582"/>
      <c r="K115" s="582"/>
      <c r="L115" s="582"/>
      <c r="M115" s="582"/>
      <c r="N115" s="582"/>
      <c r="O115" s="582"/>
      <c r="P115" s="582"/>
      <c r="Q115" s="582"/>
      <c r="R115" s="582"/>
      <c r="S115" s="582"/>
      <c r="T115" s="582"/>
      <c r="U115" s="582"/>
      <c r="V115" s="582"/>
      <c r="W115" s="582"/>
      <c r="X115" s="582"/>
      <c r="Y115" s="582"/>
      <c r="Z115" s="582"/>
      <c r="AA115" s="582"/>
      <c r="AB115" s="582"/>
      <c r="AC115" s="582"/>
      <c r="AD115" s="582"/>
      <c r="AE115" s="582"/>
      <c r="AF115" s="582"/>
      <c r="AG115" s="582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4"/>
      <c r="AX115" s="4"/>
      <c r="AY115" s="4"/>
      <c r="AZ115" s="1"/>
      <c r="BA115" s="1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1"/>
      <c r="BO115" s="1"/>
      <c r="BP115" s="1"/>
      <c r="BQ115" s="8"/>
      <c r="BR115" s="8"/>
      <c r="BS115" s="8"/>
      <c r="BT115" s="8"/>
      <c r="BU115" s="8"/>
      <c r="BV115" s="8"/>
      <c r="BW115" s="8"/>
      <c r="BX115" s="8"/>
      <c r="BY115" s="8"/>
      <c r="BZ115" s="1"/>
      <c r="CA115" s="4"/>
      <c r="CB115" s="4"/>
      <c r="CC115" s="4"/>
      <c r="CD115" s="4"/>
      <c r="CE115" s="4"/>
      <c r="CF115" s="4"/>
      <c r="CG115" s="1"/>
      <c r="CH115" s="1"/>
      <c r="CI115" s="1"/>
      <c r="CJ115" s="1"/>
      <c r="CK115" s="1"/>
      <c r="CL115" s="1"/>
      <c r="CM115" s="1"/>
      <c r="CN115" s="1"/>
      <c r="CO115" s="1"/>
    </row>
    <row r="116" spans="1:94" ht="19.149999999999999" customHeight="1">
      <c r="A116" s="2"/>
      <c r="B116" s="2"/>
      <c r="C116" s="2"/>
      <c r="D116" s="2"/>
      <c r="E116" s="2"/>
      <c r="F116" s="2"/>
      <c r="G116" s="1" t="s">
        <v>277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571" t="s">
        <v>44</v>
      </c>
      <c r="AX116" s="571"/>
      <c r="AY116" s="571"/>
      <c r="AZ116" s="1"/>
      <c r="BA116" s="1"/>
      <c r="BB116" s="572">
        <v>2640</v>
      </c>
      <c r="BC116" s="572"/>
      <c r="BD116" s="572"/>
      <c r="BE116" s="572"/>
      <c r="BF116" s="572"/>
      <c r="BG116" s="572"/>
      <c r="BH116" s="572"/>
      <c r="BI116" s="572"/>
      <c r="BJ116" s="572"/>
      <c r="BK116" s="572"/>
      <c r="BL116" s="572"/>
      <c r="BM116" s="572"/>
      <c r="BN116" s="1"/>
      <c r="BO116" s="1"/>
      <c r="BP116" s="1"/>
      <c r="BQ116" s="573" t="s">
        <v>278</v>
      </c>
      <c r="BR116" s="573"/>
      <c r="BS116" s="573"/>
      <c r="BT116" s="573"/>
      <c r="BU116" s="573"/>
      <c r="BV116" s="573"/>
      <c r="BW116" s="573"/>
      <c r="BX116" s="573"/>
      <c r="BY116" s="573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</row>
    <row r="117" spans="1:94" ht="19.149999999999999" customHeight="1">
      <c r="A117" s="2"/>
      <c r="B117" s="2"/>
      <c r="C117" s="2"/>
      <c r="D117" s="2"/>
      <c r="E117" s="2"/>
      <c r="F117" s="2"/>
      <c r="G117" s="15" t="s">
        <v>258</v>
      </c>
      <c r="H117" s="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4"/>
      <c r="AX117" s="4"/>
      <c r="AY117" s="4"/>
      <c r="AZ117" s="1"/>
      <c r="BA117" s="1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1"/>
      <c r="BO117" s="1"/>
      <c r="BP117" s="1"/>
      <c r="BQ117" s="8"/>
      <c r="BR117" s="8"/>
      <c r="BS117" s="8"/>
      <c r="BT117" s="8"/>
      <c r="BU117" s="8"/>
      <c r="BV117" s="8"/>
      <c r="BW117" s="8"/>
      <c r="BX117" s="8"/>
      <c r="BY117" s="8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</row>
    <row r="118" spans="1:94" ht="19.149999999999999" customHeight="1">
      <c r="A118" s="2"/>
      <c r="B118" s="2"/>
      <c r="C118" s="2"/>
      <c r="D118" s="2"/>
      <c r="E118" s="2"/>
      <c r="F118" s="2"/>
      <c r="G118" s="15"/>
      <c r="H118" s="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4"/>
      <c r="AX118" s="4"/>
      <c r="AY118" s="4"/>
      <c r="AZ118" s="1"/>
      <c r="BA118" s="1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1"/>
      <c r="BO118" s="1"/>
      <c r="BP118" s="1"/>
      <c r="BQ118" s="8"/>
      <c r="BR118" s="8"/>
      <c r="BS118" s="8"/>
      <c r="BT118" s="8"/>
      <c r="BU118" s="8"/>
      <c r="BV118" s="8"/>
      <c r="BW118" s="8"/>
      <c r="BX118" s="8"/>
      <c r="BY118" s="8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</row>
    <row r="119" spans="1:94" ht="19.149999999999999" customHeight="1">
      <c r="A119" s="2"/>
      <c r="B119" s="2"/>
      <c r="C119" s="2"/>
      <c r="D119" s="2"/>
      <c r="E119" s="2"/>
      <c r="F119" s="2"/>
      <c r="G119" s="15"/>
      <c r="H119" s="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4"/>
      <c r="AX119" s="4"/>
      <c r="AY119" s="4"/>
      <c r="AZ119" s="1"/>
      <c r="BA119" s="1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1"/>
      <c r="BO119" s="1"/>
      <c r="BP119" s="1"/>
      <c r="BQ119" s="8"/>
      <c r="BR119" s="8"/>
      <c r="BS119" s="8"/>
      <c r="BT119" s="8"/>
      <c r="BU119" s="8"/>
      <c r="BV119" s="8"/>
      <c r="BW119" s="8"/>
      <c r="BX119" s="8"/>
      <c r="BY119" s="8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</row>
    <row r="120" spans="1:94" ht="19.149999999999999" customHeight="1">
      <c r="A120" s="1"/>
      <c r="B120" s="567" t="s">
        <v>231</v>
      </c>
      <c r="C120" s="567"/>
      <c r="D120" s="567"/>
      <c r="E120" s="567"/>
      <c r="F120" s="567"/>
      <c r="G120" s="567"/>
      <c r="H120" s="567"/>
      <c r="I120" s="567"/>
      <c r="J120" s="567"/>
      <c r="K120" s="567"/>
      <c r="L120" s="567"/>
      <c r="M120" s="567"/>
      <c r="N120" s="567"/>
      <c r="O120" s="567"/>
      <c r="P120" s="567"/>
      <c r="Q120" s="567"/>
      <c r="R120" s="567"/>
      <c r="S120" s="567"/>
      <c r="T120" s="567"/>
      <c r="U120" s="567"/>
      <c r="V120" s="567"/>
      <c r="W120" s="567"/>
      <c r="X120" s="567"/>
      <c r="Y120" s="567"/>
      <c r="Z120" s="567"/>
      <c r="AA120" s="567"/>
      <c r="AB120" s="567"/>
      <c r="AC120" s="567"/>
      <c r="AD120" s="567"/>
      <c r="AE120" s="567"/>
      <c r="AF120" s="567"/>
      <c r="AG120" s="567"/>
      <c r="AH120" s="567"/>
      <c r="AI120" s="567"/>
      <c r="AJ120" s="567"/>
      <c r="AK120" s="567"/>
      <c r="AL120" s="567"/>
      <c r="AM120" s="567"/>
      <c r="AN120" s="567"/>
      <c r="AO120" s="567"/>
      <c r="AP120" s="567"/>
      <c r="AQ120" s="567"/>
      <c r="AR120" s="10"/>
      <c r="AS120" s="10"/>
      <c r="AT120" s="10"/>
      <c r="AU120" s="10"/>
      <c r="AV120" s="10"/>
      <c r="AW120" s="10"/>
      <c r="AX120" s="10"/>
      <c r="AY120" s="566" t="s">
        <v>232</v>
      </c>
      <c r="AZ120" s="566"/>
      <c r="BA120" s="566"/>
      <c r="BB120" s="566"/>
      <c r="BC120" s="566"/>
      <c r="BD120" s="565" t="s">
        <v>233</v>
      </c>
      <c r="BE120" s="565"/>
      <c r="BF120" s="565"/>
      <c r="BG120" s="565"/>
      <c r="BH120" s="565"/>
      <c r="BI120" s="565"/>
      <c r="BJ120" s="565"/>
      <c r="BK120" s="565"/>
      <c r="BL120" s="565"/>
      <c r="BM120" s="565"/>
      <c r="BN120" s="565"/>
      <c r="BO120" s="565"/>
      <c r="BP120" s="565"/>
      <c r="BQ120" s="565"/>
      <c r="BR120" s="565"/>
      <c r="BS120" s="565"/>
      <c r="BT120" s="565"/>
      <c r="BU120" s="565"/>
      <c r="BV120" s="565"/>
      <c r="BW120" s="565"/>
      <c r="BX120" s="565"/>
      <c r="BY120" s="565"/>
      <c r="BZ120" s="565"/>
      <c r="CA120" s="10" t="s">
        <v>234</v>
      </c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</row>
    <row r="121" spans="1:94" ht="19.149999999999999" customHeight="1">
      <c r="A121" s="1"/>
      <c r="B121" s="10"/>
      <c r="C121" s="10"/>
      <c r="D121" s="10"/>
      <c r="E121" s="10"/>
      <c r="F121" s="10"/>
      <c r="G121" s="10"/>
      <c r="H121" s="10"/>
      <c r="I121" s="10"/>
      <c r="J121" s="10"/>
      <c r="K121" s="566"/>
      <c r="L121" s="566"/>
      <c r="M121" s="566"/>
      <c r="N121" s="566"/>
      <c r="O121" s="566"/>
      <c r="P121" s="565"/>
      <c r="Q121" s="565"/>
      <c r="R121" s="565"/>
      <c r="S121" s="565"/>
      <c r="T121" s="565"/>
      <c r="U121" s="565"/>
      <c r="V121" s="565"/>
      <c r="W121" s="565"/>
      <c r="X121" s="565"/>
      <c r="Y121" s="565"/>
      <c r="Z121" s="565"/>
      <c r="AA121" s="565"/>
      <c r="AB121" s="565"/>
      <c r="AC121" s="565"/>
      <c r="AD121" s="565"/>
      <c r="AE121" s="565"/>
      <c r="AF121" s="565"/>
      <c r="AG121" s="565"/>
      <c r="AH121" s="565"/>
      <c r="AI121" s="565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565" t="s">
        <v>259</v>
      </c>
      <c r="BE121" s="565"/>
      <c r="BF121" s="565"/>
      <c r="BG121" s="565"/>
      <c r="BH121" s="565"/>
      <c r="BI121" s="565"/>
      <c r="BJ121" s="565"/>
      <c r="BK121" s="565"/>
      <c r="BL121" s="565"/>
      <c r="BM121" s="565"/>
      <c r="BN121" s="565"/>
      <c r="BO121" s="565"/>
      <c r="BP121" s="565"/>
      <c r="BQ121" s="565"/>
      <c r="BR121" s="565"/>
      <c r="BS121" s="565"/>
      <c r="BT121" s="565"/>
      <c r="BU121" s="565"/>
      <c r="BV121" s="565"/>
      <c r="BW121" s="565"/>
      <c r="BX121" s="565"/>
      <c r="BY121" s="565"/>
      <c r="BZ121" s="10"/>
      <c r="CA121" s="10" t="s">
        <v>235</v>
      </c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</row>
    <row r="122" spans="1:94" ht="19.149999999999999" customHeight="1">
      <c r="A122" s="1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</row>
    <row r="123" spans="1:94" ht="19.149999999999999" customHeight="1">
      <c r="A123" s="1"/>
      <c r="B123" s="10"/>
      <c r="C123" s="566" t="s">
        <v>232</v>
      </c>
      <c r="D123" s="566"/>
      <c r="E123" s="566"/>
      <c r="F123" s="566"/>
      <c r="G123" s="566"/>
      <c r="H123" s="565" t="s">
        <v>233</v>
      </c>
      <c r="I123" s="565"/>
      <c r="J123" s="565"/>
      <c r="K123" s="565"/>
      <c r="L123" s="565"/>
      <c r="M123" s="565"/>
      <c r="N123" s="565"/>
      <c r="O123" s="565"/>
      <c r="P123" s="565"/>
      <c r="Q123" s="565"/>
      <c r="R123" s="565"/>
      <c r="S123" s="565"/>
      <c r="T123" s="565"/>
      <c r="U123" s="565"/>
      <c r="V123" s="565"/>
      <c r="W123" s="565"/>
      <c r="X123" s="565"/>
      <c r="Y123" s="565"/>
      <c r="Z123" s="565"/>
      <c r="AA123" s="565"/>
      <c r="AB123" s="565"/>
      <c r="AC123" s="565"/>
      <c r="AD123" s="565"/>
      <c r="AE123" s="10" t="s">
        <v>236</v>
      </c>
      <c r="AF123" s="10"/>
      <c r="AG123" s="10"/>
      <c r="AH123" s="10"/>
      <c r="AI123" s="10"/>
      <c r="AJ123" s="10"/>
      <c r="AK123" s="10"/>
      <c r="AL123" s="10"/>
      <c r="AM123" s="10"/>
      <c r="AN123" s="11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566" t="s">
        <v>232</v>
      </c>
      <c r="AZ123" s="566"/>
      <c r="BA123" s="566"/>
      <c r="BB123" s="566"/>
      <c r="BC123" s="566"/>
      <c r="BD123" s="565" t="s">
        <v>233</v>
      </c>
      <c r="BE123" s="565"/>
      <c r="BF123" s="565"/>
      <c r="BG123" s="565"/>
      <c r="BH123" s="565"/>
      <c r="BI123" s="565"/>
      <c r="BJ123" s="565"/>
      <c r="BK123" s="565"/>
      <c r="BL123" s="565"/>
      <c r="BM123" s="565"/>
      <c r="BN123" s="565"/>
      <c r="BO123" s="565"/>
      <c r="BP123" s="565"/>
      <c r="BQ123" s="565"/>
      <c r="BR123" s="565"/>
      <c r="BS123" s="565"/>
      <c r="BT123" s="565"/>
      <c r="BU123" s="565"/>
      <c r="BV123" s="565"/>
      <c r="BW123" s="565"/>
      <c r="BX123" s="565"/>
      <c r="BY123" s="565"/>
      <c r="BZ123" s="565"/>
      <c r="CA123" s="10" t="s">
        <v>236</v>
      </c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</row>
    <row r="124" spans="1:94" ht="19.149999999999999" customHeight="1">
      <c r="A124" s="1"/>
      <c r="B124" s="10"/>
      <c r="C124" s="566"/>
      <c r="D124" s="566"/>
      <c r="E124" s="566"/>
      <c r="F124" s="566"/>
      <c r="G124" s="566"/>
      <c r="H124" s="565" t="s">
        <v>260</v>
      </c>
      <c r="I124" s="565"/>
      <c r="J124" s="565"/>
      <c r="K124" s="565"/>
      <c r="L124" s="565"/>
      <c r="M124" s="565"/>
      <c r="N124" s="565"/>
      <c r="O124" s="565"/>
      <c r="P124" s="565"/>
      <c r="Q124" s="565"/>
      <c r="R124" s="565"/>
      <c r="S124" s="565"/>
      <c r="T124" s="565"/>
      <c r="U124" s="565"/>
      <c r="V124" s="565"/>
      <c r="W124" s="565"/>
      <c r="X124" s="565"/>
      <c r="Y124" s="565"/>
      <c r="Z124" s="565"/>
      <c r="AA124" s="565"/>
      <c r="AB124" s="565"/>
      <c r="AC124" s="565"/>
      <c r="AD124" s="10"/>
      <c r="AE124" s="10" t="s">
        <v>237</v>
      </c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2"/>
      <c r="AU124" s="10"/>
      <c r="AV124" s="10"/>
      <c r="AW124" s="10"/>
      <c r="AX124" s="10"/>
      <c r="AY124" s="10"/>
      <c r="AZ124" s="10"/>
      <c r="BA124" s="10"/>
      <c r="BB124" s="10"/>
      <c r="BC124" s="10"/>
      <c r="BD124" s="565" t="s">
        <v>261</v>
      </c>
      <c r="BE124" s="565"/>
      <c r="BF124" s="565"/>
      <c r="BG124" s="565"/>
      <c r="BH124" s="565"/>
      <c r="BI124" s="565"/>
      <c r="BJ124" s="565"/>
      <c r="BK124" s="565"/>
      <c r="BL124" s="565"/>
      <c r="BM124" s="565"/>
      <c r="BN124" s="565"/>
      <c r="BO124" s="565"/>
      <c r="BP124" s="565"/>
      <c r="BQ124" s="565"/>
      <c r="BR124" s="565"/>
      <c r="BS124" s="565"/>
      <c r="BT124" s="565"/>
      <c r="BU124" s="565"/>
      <c r="BV124" s="565"/>
      <c r="BW124" s="565"/>
      <c r="BX124" s="565"/>
      <c r="BY124" s="565"/>
      <c r="BZ124" s="10"/>
      <c r="CA124" s="10" t="s">
        <v>238</v>
      </c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</row>
    <row r="125" spans="1:94" ht="19.149999999999999" customHeight="1">
      <c r="A125" s="1"/>
      <c r="B125" s="10"/>
      <c r="C125" s="13"/>
      <c r="D125" s="13"/>
      <c r="E125" s="13"/>
      <c r="F125" s="13"/>
      <c r="G125" s="13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2"/>
      <c r="AU125" s="10"/>
      <c r="AV125" s="10"/>
      <c r="AW125" s="10"/>
      <c r="AX125" s="10"/>
      <c r="AY125" s="10"/>
      <c r="AZ125" s="10"/>
      <c r="BA125" s="10"/>
      <c r="BB125" s="10"/>
      <c r="BC125" s="10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</row>
    <row r="126" spans="1:94" ht="19.149999999999999" customHeight="1">
      <c r="A126" s="1"/>
      <c r="B126" s="10"/>
      <c r="C126" s="566" t="s">
        <v>232</v>
      </c>
      <c r="D126" s="566"/>
      <c r="E126" s="566"/>
      <c r="F126" s="566"/>
      <c r="G126" s="566"/>
      <c r="H126" s="565" t="s">
        <v>233</v>
      </c>
      <c r="I126" s="565"/>
      <c r="J126" s="565"/>
      <c r="K126" s="565"/>
      <c r="L126" s="565"/>
      <c r="M126" s="565"/>
      <c r="N126" s="565"/>
      <c r="O126" s="565"/>
      <c r="P126" s="565"/>
      <c r="Q126" s="565"/>
      <c r="R126" s="565"/>
      <c r="S126" s="565"/>
      <c r="T126" s="565"/>
      <c r="U126" s="565"/>
      <c r="V126" s="565"/>
      <c r="W126" s="565"/>
      <c r="X126" s="565"/>
      <c r="Y126" s="565"/>
      <c r="Z126" s="565"/>
      <c r="AA126" s="565"/>
      <c r="AB126" s="565"/>
      <c r="AC126" s="565"/>
      <c r="AD126" s="565"/>
      <c r="AE126" s="10" t="s">
        <v>236</v>
      </c>
      <c r="AF126" s="10"/>
      <c r="AG126" s="10"/>
      <c r="AH126" s="10"/>
      <c r="AI126" s="10"/>
      <c r="AJ126" s="10"/>
      <c r="AK126" s="10"/>
      <c r="AL126" s="10"/>
      <c r="AM126" s="10"/>
      <c r="AN126" s="11"/>
      <c r="AO126" s="10"/>
      <c r="AP126" s="10"/>
      <c r="AQ126" s="10"/>
      <c r="AR126" s="10"/>
      <c r="AS126" s="10"/>
      <c r="AT126" s="12"/>
      <c r="AU126" s="10"/>
      <c r="AV126" s="10"/>
      <c r="AW126" s="10"/>
      <c r="AX126" s="10"/>
      <c r="AY126" s="10"/>
      <c r="AZ126" s="566" t="s">
        <v>232</v>
      </c>
      <c r="BA126" s="566"/>
      <c r="BB126" s="566"/>
      <c r="BC126" s="566"/>
      <c r="BD126" s="566"/>
      <c r="BE126" s="565" t="s">
        <v>233</v>
      </c>
      <c r="BF126" s="565"/>
      <c r="BG126" s="565"/>
      <c r="BH126" s="565"/>
      <c r="BI126" s="565"/>
      <c r="BJ126" s="565"/>
      <c r="BK126" s="565"/>
      <c r="BL126" s="565"/>
      <c r="BM126" s="565"/>
      <c r="BN126" s="565"/>
      <c r="BO126" s="565"/>
      <c r="BP126" s="565"/>
      <c r="BQ126" s="565"/>
      <c r="BR126" s="565"/>
      <c r="BS126" s="565"/>
      <c r="BT126" s="565"/>
      <c r="BU126" s="565"/>
      <c r="BV126" s="565"/>
      <c r="BW126" s="565"/>
      <c r="BX126" s="565"/>
      <c r="BY126" s="565"/>
      <c r="BZ126" s="565"/>
      <c r="CA126" s="565"/>
      <c r="CB126" s="10" t="s">
        <v>236</v>
      </c>
      <c r="CC126" s="10"/>
      <c r="CD126" s="10"/>
      <c r="CE126" s="10"/>
      <c r="CF126" s="10"/>
      <c r="CG126" s="10"/>
      <c r="CH126" s="10"/>
      <c r="CI126" s="10"/>
      <c r="CJ126" s="10"/>
      <c r="CK126" s="11"/>
      <c r="CL126" s="10"/>
      <c r="CM126" s="10"/>
      <c r="CN126" s="10"/>
      <c r="CO126" s="10"/>
    </row>
    <row r="127" spans="1:94" ht="19.149999999999999" customHeight="1">
      <c r="A127" s="1"/>
      <c r="B127" s="10"/>
      <c r="C127" s="566"/>
      <c r="D127" s="566"/>
      <c r="E127" s="566"/>
      <c r="F127" s="566"/>
      <c r="G127" s="566"/>
      <c r="H127" s="565" t="s">
        <v>239</v>
      </c>
      <c r="I127" s="565"/>
      <c r="J127" s="565"/>
      <c r="K127" s="565"/>
      <c r="L127" s="565"/>
      <c r="M127" s="565"/>
      <c r="N127" s="565"/>
      <c r="O127" s="565"/>
      <c r="P127" s="565"/>
      <c r="Q127" s="565"/>
      <c r="R127" s="565"/>
      <c r="S127" s="565"/>
      <c r="T127" s="565"/>
      <c r="U127" s="565"/>
      <c r="V127" s="565"/>
      <c r="W127" s="565"/>
      <c r="X127" s="565"/>
      <c r="Y127" s="565"/>
      <c r="Z127" s="565"/>
      <c r="AA127" s="565"/>
      <c r="AB127" s="565"/>
      <c r="AC127" s="565"/>
      <c r="AD127" s="10"/>
      <c r="AE127" s="10" t="s">
        <v>240</v>
      </c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2"/>
      <c r="AU127" s="10"/>
      <c r="AV127" s="10"/>
      <c r="AW127" s="10"/>
      <c r="AX127" s="10"/>
      <c r="AY127" s="10"/>
      <c r="AZ127" s="566"/>
      <c r="BA127" s="566"/>
      <c r="BB127" s="566"/>
      <c r="BC127" s="566"/>
      <c r="BD127" s="566"/>
      <c r="BE127" s="565" t="s">
        <v>241</v>
      </c>
      <c r="BF127" s="565"/>
      <c r="BG127" s="565"/>
      <c r="BH127" s="565"/>
      <c r="BI127" s="565"/>
      <c r="BJ127" s="565"/>
      <c r="BK127" s="565"/>
      <c r="BL127" s="565"/>
      <c r="BM127" s="565"/>
      <c r="BN127" s="565"/>
      <c r="BO127" s="565"/>
      <c r="BP127" s="565"/>
      <c r="BQ127" s="565"/>
      <c r="BR127" s="565"/>
      <c r="BS127" s="565"/>
      <c r="BT127" s="565"/>
      <c r="BU127" s="565"/>
      <c r="BV127" s="565"/>
      <c r="BW127" s="565"/>
      <c r="BX127" s="565"/>
      <c r="BY127" s="565"/>
      <c r="BZ127" s="565"/>
      <c r="CA127" s="10"/>
      <c r="CB127" s="10" t="s">
        <v>242</v>
      </c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</row>
    <row r="128" spans="1:94" ht="19.149999999999999" customHeight="1">
      <c r="A128" s="1"/>
      <c r="B128" s="10"/>
      <c r="C128" s="10"/>
      <c r="D128" s="10"/>
      <c r="E128" s="10"/>
      <c r="F128" s="10"/>
      <c r="G128" s="10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2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</row>
    <row r="129" spans="1:93" ht="19.149999999999999" customHeight="1">
      <c r="A129" s="574">
        <v>18</v>
      </c>
      <c r="B129" s="574"/>
      <c r="C129" s="574"/>
      <c r="D129" s="1" t="s">
        <v>208</v>
      </c>
      <c r="E129" s="582" t="s">
        <v>279</v>
      </c>
      <c r="F129" s="573"/>
      <c r="G129" s="573"/>
      <c r="H129" s="573"/>
      <c r="I129" s="573"/>
      <c r="J129" s="573"/>
      <c r="K129" s="573"/>
      <c r="L129" s="573"/>
      <c r="M129" s="573"/>
      <c r="N129" s="573"/>
      <c r="O129" s="573"/>
      <c r="P129" s="573"/>
      <c r="Q129" s="573"/>
      <c r="R129" s="573"/>
      <c r="S129" s="573"/>
      <c r="T129" s="573"/>
      <c r="U129" s="573"/>
      <c r="V129" s="573"/>
      <c r="W129" s="573"/>
      <c r="X129" s="573"/>
      <c r="Y129" s="573"/>
      <c r="Z129" s="573"/>
      <c r="AA129" s="573"/>
      <c r="AB129" s="573"/>
      <c r="AC129" s="573"/>
      <c r="AD129" s="573"/>
      <c r="AE129" s="573"/>
      <c r="AF129" s="573"/>
      <c r="AG129" s="573"/>
      <c r="AH129" s="573"/>
      <c r="AI129" s="573"/>
      <c r="AJ129" s="573"/>
      <c r="AK129" s="573"/>
      <c r="AL129" s="573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</row>
    <row r="130" spans="1:93" ht="19.149999999999999" customHeight="1">
      <c r="A130" s="2"/>
      <c r="B130" s="2"/>
      <c r="C130" s="2"/>
      <c r="D130" s="2"/>
      <c r="E130" s="2"/>
      <c r="F130" s="2"/>
      <c r="G130" s="2" t="s">
        <v>280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584"/>
      <c r="W130" s="584"/>
      <c r="X130" s="584"/>
      <c r="Y130" s="584"/>
      <c r="Z130" s="2"/>
      <c r="AA130" s="569"/>
      <c r="AB130" s="569"/>
      <c r="AC130" s="569"/>
      <c r="AD130" s="569"/>
      <c r="AE130" s="569"/>
      <c r="AF130" s="569"/>
      <c r="AG130" s="569"/>
      <c r="AH130" s="569"/>
      <c r="AI130" s="576"/>
      <c r="AJ130" s="576"/>
      <c r="AK130" s="576"/>
      <c r="AL130" s="576"/>
      <c r="AM130" s="576"/>
      <c r="AN130" s="576"/>
      <c r="AO130" s="576"/>
      <c r="AP130" s="576"/>
      <c r="AQ130" s="2"/>
      <c r="AR130" s="2"/>
      <c r="AS130" s="2"/>
      <c r="AT130" s="2"/>
      <c r="AU130" s="2"/>
      <c r="AV130" s="2"/>
      <c r="AW130" s="575" t="s">
        <v>44</v>
      </c>
      <c r="AX130" s="575"/>
      <c r="AY130" s="575"/>
      <c r="AZ130" s="2"/>
      <c r="BA130" s="2"/>
      <c r="BB130" s="576">
        <v>14400</v>
      </c>
      <c r="BC130" s="576"/>
      <c r="BD130" s="576"/>
      <c r="BE130" s="576"/>
      <c r="BF130" s="576"/>
      <c r="BG130" s="576"/>
      <c r="BH130" s="576"/>
      <c r="BI130" s="576"/>
      <c r="BJ130" s="576"/>
      <c r="BK130" s="576"/>
      <c r="BL130" s="576"/>
      <c r="BM130" s="576"/>
      <c r="BN130" s="2"/>
      <c r="BO130" s="2"/>
      <c r="BP130" s="2"/>
      <c r="BQ130" s="569" t="s">
        <v>278</v>
      </c>
      <c r="BR130" s="569"/>
      <c r="BS130" s="569"/>
      <c r="BT130" s="569"/>
      <c r="BU130" s="569"/>
      <c r="BV130" s="569"/>
      <c r="BW130" s="569"/>
      <c r="BX130" s="569"/>
      <c r="BY130" s="569"/>
      <c r="BZ130" s="2"/>
      <c r="CA130" s="575"/>
      <c r="CB130" s="575"/>
      <c r="CC130" s="575"/>
      <c r="CD130" s="575"/>
      <c r="CE130" s="575"/>
      <c r="CF130" s="575"/>
      <c r="CG130" s="2"/>
      <c r="CH130" s="2"/>
      <c r="CI130" s="2"/>
      <c r="CJ130" s="2"/>
      <c r="CK130" s="2"/>
      <c r="CL130" s="2"/>
      <c r="CM130" s="2"/>
      <c r="CN130" s="2"/>
      <c r="CO130" s="2"/>
    </row>
    <row r="131" spans="1:93" ht="19.149999999999999" customHeight="1">
      <c r="A131" s="2"/>
      <c r="B131" s="2"/>
      <c r="C131" s="2"/>
      <c r="D131" s="2"/>
      <c r="E131" s="2"/>
      <c r="F131" s="2"/>
      <c r="G131" s="2" t="s">
        <v>219</v>
      </c>
      <c r="H131" s="2"/>
      <c r="I131" s="2"/>
      <c r="J131" s="2"/>
      <c r="K131" s="2"/>
      <c r="L131" s="2"/>
      <c r="M131" s="2"/>
      <c r="N131" s="2" t="s">
        <v>230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581">
        <v>105</v>
      </c>
      <c r="AC131" s="575"/>
      <c r="AD131" s="575"/>
      <c r="AE131" s="575"/>
      <c r="AF131" s="575"/>
      <c r="AG131" s="6" t="s">
        <v>78</v>
      </c>
      <c r="AH131" s="575">
        <v>10</v>
      </c>
      <c r="AI131" s="575"/>
      <c r="AJ131" s="575"/>
      <c r="AK131" s="575"/>
      <c r="AL131" s="7" t="s">
        <v>44</v>
      </c>
      <c r="AM131" s="581">
        <f>AB131-AH131</f>
        <v>95</v>
      </c>
      <c r="AN131" s="581"/>
      <c r="AO131" s="581"/>
      <c r="AP131" s="581"/>
      <c r="AQ131" s="581"/>
      <c r="AR131" s="2" t="s">
        <v>221</v>
      </c>
      <c r="AS131" s="2"/>
      <c r="AT131" s="2"/>
      <c r="AU131" s="2"/>
      <c r="AV131" s="2"/>
      <c r="AW131" s="575" t="s">
        <v>44</v>
      </c>
      <c r="AX131" s="575"/>
      <c r="AY131" s="575"/>
      <c r="AZ131" s="2"/>
      <c r="BA131" s="2"/>
      <c r="BB131" s="576">
        <v>166.99</v>
      </c>
      <c r="BC131" s="576"/>
      <c r="BD131" s="576"/>
      <c r="BE131" s="576"/>
      <c r="BF131" s="576"/>
      <c r="BG131" s="576"/>
      <c r="BH131" s="576"/>
      <c r="BI131" s="576"/>
      <c r="BJ131" s="576"/>
      <c r="BK131" s="576"/>
      <c r="BL131" s="576"/>
      <c r="BM131" s="576"/>
      <c r="BN131" s="2"/>
      <c r="BO131" s="2"/>
      <c r="BP131" s="2"/>
      <c r="BQ131" s="569" t="s">
        <v>278</v>
      </c>
      <c r="BR131" s="569"/>
      <c r="BS131" s="569"/>
      <c r="BT131" s="569"/>
      <c r="BU131" s="569"/>
      <c r="BV131" s="569"/>
      <c r="BW131" s="569"/>
      <c r="BX131" s="569"/>
      <c r="BY131" s="569"/>
      <c r="BZ131" s="2"/>
      <c r="CA131" s="575"/>
      <c r="CB131" s="575"/>
      <c r="CC131" s="575"/>
      <c r="CD131" s="575"/>
      <c r="CE131" s="575"/>
      <c r="CF131" s="575"/>
      <c r="CG131" s="2"/>
      <c r="CH131" s="2"/>
      <c r="CI131" s="2"/>
      <c r="CJ131" s="2"/>
      <c r="CK131" s="2"/>
      <c r="CL131" s="2"/>
      <c r="CM131" s="2"/>
      <c r="CN131" s="2"/>
      <c r="CO131" s="2"/>
    </row>
    <row r="132" spans="1:93" ht="19.149999999999999" customHeight="1">
      <c r="A132" s="2"/>
      <c r="B132" s="2"/>
      <c r="C132" s="2"/>
      <c r="D132" s="2"/>
      <c r="E132" s="2"/>
      <c r="F132" s="2"/>
      <c r="G132" s="569" t="s">
        <v>281</v>
      </c>
      <c r="H132" s="569"/>
      <c r="I132" s="569"/>
      <c r="J132" s="569"/>
      <c r="K132" s="569"/>
      <c r="L132" s="569"/>
      <c r="M132" s="569"/>
      <c r="N132" s="569"/>
      <c r="O132" s="569"/>
      <c r="P132" s="569"/>
      <c r="Q132" s="569"/>
      <c r="R132" s="569"/>
      <c r="S132" s="569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575" t="s">
        <v>44</v>
      </c>
      <c r="AX132" s="575"/>
      <c r="AY132" s="575"/>
      <c r="AZ132" s="2"/>
      <c r="BA132" s="2"/>
      <c r="BB132" s="576">
        <f>BB130+BB131</f>
        <v>14566.99</v>
      </c>
      <c r="BC132" s="576"/>
      <c r="BD132" s="576"/>
      <c r="BE132" s="576"/>
      <c r="BF132" s="576"/>
      <c r="BG132" s="576"/>
      <c r="BH132" s="576"/>
      <c r="BI132" s="576"/>
      <c r="BJ132" s="576"/>
      <c r="BK132" s="576"/>
      <c r="BL132" s="576"/>
      <c r="BM132" s="576"/>
      <c r="BN132" s="2"/>
      <c r="BO132" s="2"/>
      <c r="BP132" s="2"/>
      <c r="BQ132" s="569" t="s">
        <v>278</v>
      </c>
      <c r="BR132" s="569"/>
      <c r="BS132" s="569"/>
      <c r="BT132" s="569"/>
      <c r="BU132" s="569"/>
      <c r="BV132" s="569"/>
      <c r="BW132" s="569"/>
      <c r="BX132" s="569"/>
      <c r="BY132" s="569"/>
      <c r="BZ132" s="2"/>
      <c r="CA132" s="575"/>
      <c r="CB132" s="575"/>
      <c r="CC132" s="575"/>
      <c r="CD132" s="575"/>
      <c r="CE132" s="575"/>
      <c r="CF132" s="575"/>
      <c r="CG132" s="2"/>
      <c r="CH132" s="2"/>
      <c r="CI132" s="2"/>
      <c r="CJ132" s="2"/>
      <c r="CK132" s="2"/>
      <c r="CL132" s="2"/>
      <c r="CM132" s="2"/>
      <c r="CN132" s="2"/>
      <c r="CO132" s="2"/>
    </row>
    <row r="133" spans="1:93" ht="19.149999999999999" customHeight="1">
      <c r="A133" s="1"/>
      <c r="B133" s="1"/>
      <c r="C133" s="1"/>
      <c r="D133" s="1"/>
      <c r="E133" s="1"/>
      <c r="F133" s="1"/>
      <c r="G133" s="573" t="s">
        <v>213</v>
      </c>
      <c r="H133" s="573"/>
      <c r="I133" s="573"/>
      <c r="J133" s="573"/>
      <c r="K133" s="573"/>
      <c r="L133" s="573"/>
      <c r="M133" s="573"/>
      <c r="N133" s="573"/>
      <c r="O133" s="573"/>
      <c r="P133" s="573"/>
      <c r="Q133" s="573"/>
      <c r="R133" s="573"/>
      <c r="S133" s="573"/>
      <c r="T133" s="573"/>
      <c r="U133" s="573"/>
      <c r="V133" s="573"/>
      <c r="W133" s="573"/>
      <c r="X133" s="575" t="s">
        <v>282</v>
      </c>
      <c r="Y133" s="575"/>
      <c r="Z133" s="575"/>
      <c r="AA133" s="575"/>
      <c r="AB133" s="575"/>
      <c r="AC133" s="575"/>
      <c r="AD133" s="575"/>
      <c r="AE133" s="575"/>
      <c r="AF133" s="575"/>
      <c r="AG133" s="575"/>
      <c r="AH133" s="575"/>
      <c r="AI133" s="575"/>
      <c r="AJ133" s="575">
        <v>1.1000000000000001</v>
      </c>
      <c r="AK133" s="575"/>
      <c r="AL133" s="575"/>
      <c r="AM133" s="575"/>
      <c r="AN133" s="575" t="s">
        <v>283</v>
      </c>
      <c r="AO133" s="575"/>
      <c r="AP133" s="575"/>
      <c r="AQ133" s="575"/>
      <c r="AR133" s="575"/>
      <c r="AS133" s="575"/>
      <c r="AT133" s="575"/>
      <c r="AU133" s="575"/>
      <c r="AV133" s="575"/>
      <c r="AW133" s="571" t="s">
        <v>44</v>
      </c>
      <c r="AX133" s="571"/>
      <c r="AY133" s="571"/>
      <c r="AZ133" s="1"/>
      <c r="BA133" s="1"/>
      <c r="BB133" s="583">
        <v>12.549530000000001</v>
      </c>
      <c r="BC133" s="583"/>
      <c r="BD133" s="583"/>
      <c r="BE133" s="583"/>
      <c r="BF133" s="583"/>
      <c r="BG133" s="583"/>
      <c r="BH133" s="583"/>
      <c r="BI133" s="583"/>
      <c r="BJ133" s="583"/>
      <c r="BK133" s="583"/>
      <c r="BL133" s="583"/>
      <c r="BM133" s="583"/>
      <c r="BN133" s="1"/>
      <c r="BO133" s="1"/>
      <c r="BP133" s="1"/>
      <c r="BQ133" s="573" t="s">
        <v>212</v>
      </c>
      <c r="BR133" s="573"/>
      <c r="BS133" s="573"/>
      <c r="BT133" s="573"/>
      <c r="BU133" s="573"/>
      <c r="BV133" s="573"/>
      <c r="BW133" s="573"/>
      <c r="BX133" s="573"/>
      <c r="BY133" s="573"/>
      <c r="BZ133" s="1"/>
      <c r="CA133" s="571"/>
      <c r="CB133" s="571"/>
      <c r="CC133" s="571"/>
      <c r="CD133" s="571"/>
      <c r="CE133" s="571"/>
      <c r="CF133" s="571"/>
      <c r="CG133" s="1"/>
      <c r="CH133" s="1"/>
      <c r="CI133" s="1"/>
      <c r="CJ133" s="1"/>
      <c r="CK133" s="1"/>
      <c r="CL133" s="1"/>
      <c r="CM133" s="1"/>
      <c r="CN133" s="1"/>
      <c r="CO133" s="1"/>
    </row>
    <row r="134" spans="1:93" ht="19.149999999999999" customHeight="1">
      <c r="A134" s="1"/>
      <c r="B134" s="1"/>
      <c r="C134" s="1"/>
      <c r="D134" s="1"/>
      <c r="E134" s="1"/>
      <c r="F134" s="1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4"/>
      <c r="AX134" s="4"/>
      <c r="AY134" s="4"/>
      <c r="AZ134" s="1"/>
      <c r="BA134" s="1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1"/>
      <c r="BO134" s="1"/>
      <c r="BP134" s="1"/>
      <c r="BQ134" s="8"/>
      <c r="BR134" s="8"/>
      <c r="BS134" s="8"/>
      <c r="BT134" s="8"/>
      <c r="BU134" s="8"/>
      <c r="BV134" s="8"/>
      <c r="BW134" s="8"/>
      <c r="BX134" s="8"/>
      <c r="BY134" s="8"/>
      <c r="BZ134" s="1"/>
      <c r="CA134" s="4"/>
      <c r="CB134" s="4"/>
      <c r="CC134" s="4"/>
      <c r="CD134" s="4"/>
      <c r="CE134" s="4"/>
      <c r="CF134" s="4"/>
      <c r="CG134" s="1"/>
      <c r="CH134" s="1"/>
      <c r="CI134" s="1"/>
      <c r="CJ134" s="1"/>
      <c r="CK134" s="1"/>
      <c r="CL134" s="1"/>
      <c r="CM134" s="1"/>
      <c r="CN134" s="1"/>
      <c r="CO134" s="1"/>
    </row>
    <row r="135" spans="1:93" ht="19.149999999999999" customHeight="1">
      <c r="A135" s="574">
        <v>19</v>
      </c>
      <c r="B135" s="574"/>
      <c r="C135" s="574"/>
      <c r="D135" s="1" t="s">
        <v>208</v>
      </c>
      <c r="E135" s="1" t="s">
        <v>284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 t="s">
        <v>228</v>
      </c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</row>
    <row r="136" spans="1:93" ht="19.149999999999999" customHeight="1">
      <c r="A136" s="2"/>
      <c r="B136" s="2"/>
      <c r="C136" s="2"/>
      <c r="D136" s="2"/>
      <c r="E136" s="2"/>
      <c r="F136" s="2"/>
      <c r="G136" s="569" t="s">
        <v>215</v>
      </c>
      <c r="H136" s="569"/>
      <c r="I136" s="569"/>
      <c r="J136" s="569"/>
      <c r="K136" s="569"/>
      <c r="L136" s="569"/>
      <c r="M136" s="569"/>
      <c r="N136" s="569"/>
      <c r="O136" s="569"/>
      <c r="P136" s="569"/>
      <c r="Q136" s="569"/>
      <c r="R136" s="569"/>
      <c r="S136" s="569"/>
      <c r="T136" s="569"/>
      <c r="U136" s="569"/>
      <c r="V136" s="569"/>
      <c r="W136" s="569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575" t="s">
        <v>44</v>
      </c>
      <c r="AX136" s="575"/>
      <c r="AY136" s="575"/>
      <c r="AZ136" s="2"/>
      <c r="BA136" s="2"/>
      <c r="BB136" s="576">
        <v>14400</v>
      </c>
      <c r="BC136" s="576"/>
      <c r="BD136" s="576"/>
      <c r="BE136" s="576"/>
      <c r="BF136" s="576"/>
      <c r="BG136" s="576"/>
      <c r="BH136" s="576"/>
      <c r="BI136" s="576"/>
      <c r="BJ136" s="576"/>
      <c r="BK136" s="576"/>
      <c r="BL136" s="576"/>
      <c r="BM136" s="576"/>
      <c r="BN136" s="2"/>
      <c r="BO136" s="2"/>
      <c r="BP136" s="2"/>
      <c r="BQ136" s="569" t="s">
        <v>278</v>
      </c>
      <c r="BR136" s="569"/>
      <c r="BS136" s="569"/>
      <c r="BT136" s="569"/>
      <c r="BU136" s="569"/>
      <c r="BV136" s="569"/>
      <c r="BW136" s="569"/>
      <c r="BX136" s="569"/>
      <c r="BY136" s="569"/>
      <c r="BZ136" s="2"/>
      <c r="CA136" s="575"/>
      <c r="CB136" s="575"/>
      <c r="CC136" s="575"/>
      <c r="CD136" s="575"/>
      <c r="CE136" s="575"/>
      <c r="CF136" s="575"/>
      <c r="CG136" s="2"/>
      <c r="CH136" s="2"/>
      <c r="CI136" s="2"/>
      <c r="CJ136" s="2"/>
      <c r="CK136" s="2"/>
      <c r="CL136" s="2"/>
      <c r="CM136" s="2"/>
      <c r="CN136" s="2"/>
      <c r="CO136" s="2"/>
    </row>
    <row r="137" spans="1:93" ht="19.149999999999999" customHeight="1">
      <c r="A137" s="2"/>
      <c r="B137" s="2"/>
      <c r="C137" s="2"/>
      <c r="D137" s="2"/>
      <c r="E137" s="2"/>
      <c r="F137" s="2"/>
      <c r="G137" s="2" t="s">
        <v>219</v>
      </c>
      <c r="H137" s="2"/>
      <c r="I137" s="2"/>
      <c r="J137" s="2"/>
      <c r="K137" s="2"/>
      <c r="L137" s="2"/>
      <c r="M137" s="2"/>
      <c r="N137" s="2" t="s">
        <v>230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581">
        <v>105</v>
      </c>
      <c r="AC137" s="575"/>
      <c r="AD137" s="575"/>
      <c r="AE137" s="575"/>
      <c r="AF137" s="575"/>
      <c r="AG137" s="6" t="s">
        <v>78</v>
      </c>
      <c r="AH137" s="575">
        <v>10</v>
      </c>
      <c r="AI137" s="575"/>
      <c r="AJ137" s="575"/>
      <c r="AK137" s="575"/>
      <c r="AL137" s="7" t="s">
        <v>44</v>
      </c>
      <c r="AM137" s="581">
        <f>AB137-AH137</f>
        <v>95</v>
      </c>
      <c r="AN137" s="581"/>
      <c r="AO137" s="581"/>
      <c r="AP137" s="581"/>
      <c r="AQ137" s="581"/>
      <c r="AR137" s="2" t="s">
        <v>221</v>
      </c>
      <c r="AS137" s="2"/>
      <c r="AT137" s="2"/>
      <c r="AU137" s="2"/>
      <c r="AV137" s="2"/>
      <c r="AW137" s="575" t="s">
        <v>44</v>
      </c>
      <c r="AX137" s="575"/>
      <c r="AY137" s="575"/>
      <c r="AZ137" s="2"/>
      <c r="BA137" s="2"/>
      <c r="BB137" s="576">
        <f>BB131</f>
        <v>166.99</v>
      </c>
      <c r="BC137" s="576"/>
      <c r="BD137" s="576"/>
      <c r="BE137" s="576"/>
      <c r="BF137" s="576"/>
      <c r="BG137" s="576"/>
      <c r="BH137" s="576"/>
      <c r="BI137" s="576"/>
      <c r="BJ137" s="576"/>
      <c r="BK137" s="576"/>
      <c r="BL137" s="576"/>
      <c r="BM137" s="576"/>
      <c r="BN137" s="2"/>
      <c r="BO137" s="2"/>
      <c r="BP137" s="2"/>
      <c r="BQ137" s="569" t="s">
        <v>278</v>
      </c>
      <c r="BR137" s="569"/>
      <c r="BS137" s="569"/>
      <c r="BT137" s="569"/>
      <c r="BU137" s="569"/>
      <c r="BV137" s="569"/>
      <c r="BW137" s="569"/>
      <c r="BX137" s="569"/>
      <c r="BY137" s="569"/>
      <c r="BZ137" s="2"/>
      <c r="CA137" s="575"/>
      <c r="CB137" s="575"/>
      <c r="CC137" s="575"/>
      <c r="CD137" s="575"/>
      <c r="CE137" s="575"/>
      <c r="CF137" s="575"/>
      <c r="CG137" s="2"/>
      <c r="CH137" s="2"/>
      <c r="CI137" s="2"/>
      <c r="CJ137" s="2"/>
      <c r="CK137" s="2"/>
      <c r="CL137" s="2"/>
      <c r="CM137" s="2"/>
      <c r="CN137" s="2"/>
      <c r="CO137" s="2"/>
    </row>
    <row r="138" spans="1:93" ht="19.149999999999999" customHeight="1">
      <c r="A138" s="1"/>
      <c r="B138" s="1"/>
      <c r="C138" s="1"/>
      <c r="D138" s="1"/>
      <c r="E138" s="1"/>
      <c r="F138" s="1"/>
      <c r="G138" s="573" t="s">
        <v>222</v>
      </c>
      <c r="H138" s="573"/>
      <c r="I138" s="573"/>
      <c r="J138" s="573"/>
      <c r="K138" s="573"/>
      <c r="L138" s="573"/>
      <c r="M138" s="573"/>
      <c r="N138" s="573"/>
      <c r="O138" s="573"/>
      <c r="P138" s="573"/>
      <c r="Q138" s="573"/>
      <c r="R138" s="573"/>
      <c r="S138" s="573"/>
      <c r="T138" s="573"/>
      <c r="U138" s="573"/>
      <c r="V138" s="573"/>
      <c r="W138" s="573"/>
      <c r="X138" s="573"/>
      <c r="Y138" s="573"/>
      <c r="Z138" s="573"/>
      <c r="AA138" s="573"/>
      <c r="AB138" s="573"/>
      <c r="AC138" s="573"/>
      <c r="AD138" s="573"/>
      <c r="AE138" s="573"/>
      <c r="AF138" s="573"/>
      <c r="AG138" s="573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571" t="s">
        <v>44</v>
      </c>
      <c r="AX138" s="571"/>
      <c r="AY138" s="571"/>
      <c r="AZ138" s="1"/>
      <c r="BA138" s="1"/>
      <c r="BB138" s="572">
        <f>BB136+BB137</f>
        <v>14566.99</v>
      </c>
      <c r="BC138" s="572"/>
      <c r="BD138" s="572"/>
      <c r="BE138" s="572"/>
      <c r="BF138" s="572"/>
      <c r="BG138" s="572"/>
      <c r="BH138" s="572"/>
      <c r="BI138" s="572"/>
      <c r="BJ138" s="572"/>
      <c r="BK138" s="572"/>
      <c r="BL138" s="572"/>
      <c r="BM138" s="572"/>
      <c r="BN138" s="1"/>
      <c r="BO138" s="1"/>
      <c r="BP138" s="1"/>
      <c r="BQ138" s="573" t="s">
        <v>278</v>
      </c>
      <c r="BR138" s="573"/>
      <c r="BS138" s="573"/>
      <c r="BT138" s="573"/>
      <c r="BU138" s="573"/>
      <c r="BV138" s="573"/>
      <c r="BW138" s="573"/>
      <c r="BX138" s="573"/>
      <c r="BY138" s="573"/>
      <c r="BZ138" s="1"/>
      <c r="CA138" s="571"/>
      <c r="CB138" s="571"/>
      <c r="CC138" s="571"/>
      <c r="CD138" s="571"/>
      <c r="CE138" s="571"/>
      <c r="CF138" s="571"/>
      <c r="CG138" s="1"/>
      <c r="CH138" s="1"/>
      <c r="CI138" s="1"/>
      <c r="CJ138" s="1"/>
      <c r="CK138" s="1"/>
      <c r="CL138" s="1"/>
      <c r="CM138" s="1"/>
      <c r="CN138" s="1"/>
      <c r="CO138" s="1"/>
    </row>
    <row r="139" spans="1:93" ht="19.149999999999999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</row>
    <row r="140" spans="1:93" ht="19.149999999999999" customHeight="1">
      <c r="A140" s="574">
        <v>20</v>
      </c>
      <c r="B140" s="574"/>
      <c r="C140" s="574"/>
      <c r="D140" s="1" t="s">
        <v>208</v>
      </c>
      <c r="E140" s="1" t="s">
        <v>285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 t="s">
        <v>228</v>
      </c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</row>
    <row r="141" spans="1:93" ht="19.149999999999999" customHeight="1">
      <c r="A141" s="2"/>
      <c r="B141" s="2"/>
      <c r="C141" s="2"/>
      <c r="D141" s="2"/>
      <c r="E141" s="2"/>
      <c r="F141" s="2"/>
      <c r="G141" s="569" t="s">
        <v>215</v>
      </c>
      <c r="H141" s="569"/>
      <c r="I141" s="569"/>
      <c r="J141" s="569"/>
      <c r="K141" s="569"/>
      <c r="L141" s="569"/>
      <c r="M141" s="569"/>
      <c r="N141" s="569"/>
      <c r="O141" s="569"/>
      <c r="P141" s="569"/>
      <c r="Q141" s="569"/>
      <c r="R141" s="569"/>
      <c r="S141" s="569"/>
      <c r="T141" s="569"/>
      <c r="U141" s="569"/>
      <c r="V141" s="569"/>
      <c r="W141" s="569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575" t="s">
        <v>44</v>
      </c>
      <c r="AX141" s="575"/>
      <c r="AY141" s="575"/>
      <c r="AZ141" s="2"/>
      <c r="BA141" s="2"/>
      <c r="BB141" s="576">
        <v>13250</v>
      </c>
      <c r="BC141" s="576"/>
      <c r="BD141" s="576"/>
      <c r="BE141" s="576"/>
      <c r="BF141" s="576"/>
      <c r="BG141" s="576"/>
      <c r="BH141" s="576"/>
      <c r="BI141" s="576"/>
      <c r="BJ141" s="576"/>
      <c r="BK141" s="576"/>
      <c r="BL141" s="576"/>
      <c r="BM141" s="576"/>
      <c r="BN141" s="2"/>
      <c r="BO141" s="2"/>
      <c r="BP141" s="2"/>
      <c r="BQ141" s="569" t="s">
        <v>278</v>
      </c>
      <c r="BR141" s="569"/>
      <c r="BS141" s="569"/>
      <c r="BT141" s="569"/>
      <c r="BU141" s="569"/>
      <c r="BV141" s="569"/>
      <c r="BW141" s="569"/>
      <c r="BX141" s="569"/>
      <c r="BY141" s="569"/>
      <c r="BZ141" s="2"/>
      <c r="CA141" s="575"/>
      <c r="CB141" s="575"/>
      <c r="CC141" s="575"/>
      <c r="CD141" s="575"/>
      <c r="CE141" s="575"/>
      <c r="CF141" s="575"/>
      <c r="CG141" s="2"/>
      <c r="CH141" s="2"/>
      <c r="CI141" s="2"/>
      <c r="CJ141" s="2"/>
      <c r="CK141" s="2"/>
      <c r="CL141" s="2"/>
      <c r="CM141" s="2"/>
      <c r="CN141" s="2"/>
      <c r="CO141" s="2"/>
    </row>
    <row r="142" spans="1:93" ht="19.149999999999999" customHeight="1">
      <c r="A142" s="2"/>
      <c r="B142" s="2"/>
      <c r="C142" s="2"/>
      <c r="D142" s="2"/>
      <c r="E142" s="2"/>
      <c r="F142" s="2"/>
      <c r="G142" s="2" t="s">
        <v>219</v>
      </c>
      <c r="H142" s="2"/>
      <c r="I142" s="2"/>
      <c r="J142" s="2"/>
      <c r="K142" s="2"/>
      <c r="L142" s="2"/>
      <c r="M142" s="2"/>
      <c r="N142" s="2" t="s">
        <v>230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581">
        <v>105</v>
      </c>
      <c r="AC142" s="575"/>
      <c r="AD142" s="575"/>
      <c r="AE142" s="575"/>
      <c r="AF142" s="575"/>
      <c r="AG142" s="6" t="s">
        <v>78</v>
      </c>
      <c r="AH142" s="575">
        <v>10</v>
      </c>
      <c r="AI142" s="575"/>
      <c r="AJ142" s="575"/>
      <c r="AK142" s="575"/>
      <c r="AL142" s="7" t="s">
        <v>44</v>
      </c>
      <c r="AM142" s="581">
        <f>AB142-AH142</f>
        <v>95</v>
      </c>
      <c r="AN142" s="581"/>
      <c r="AO142" s="581"/>
      <c r="AP142" s="581"/>
      <c r="AQ142" s="581"/>
      <c r="AR142" s="2" t="s">
        <v>221</v>
      </c>
      <c r="AS142" s="2"/>
      <c r="AT142" s="2"/>
      <c r="AU142" s="2"/>
      <c r="AV142" s="2"/>
      <c r="AW142" s="575" t="s">
        <v>44</v>
      </c>
      <c r="AX142" s="575"/>
      <c r="AY142" s="575"/>
      <c r="AZ142" s="2"/>
      <c r="BA142" s="2"/>
      <c r="BB142" s="576">
        <f>BB137</f>
        <v>166.99</v>
      </c>
      <c r="BC142" s="576"/>
      <c r="BD142" s="576"/>
      <c r="BE142" s="576"/>
      <c r="BF142" s="576"/>
      <c r="BG142" s="576"/>
      <c r="BH142" s="576"/>
      <c r="BI142" s="576"/>
      <c r="BJ142" s="576"/>
      <c r="BK142" s="576"/>
      <c r="BL142" s="576"/>
      <c r="BM142" s="576"/>
      <c r="BN142" s="2"/>
      <c r="BO142" s="2"/>
      <c r="BP142" s="2"/>
      <c r="BQ142" s="569" t="s">
        <v>278</v>
      </c>
      <c r="BR142" s="569"/>
      <c r="BS142" s="569"/>
      <c r="BT142" s="569"/>
      <c r="BU142" s="569"/>
      <c r="BV142" s="569"/>
      <c r="BW142" s="569"/>
      <c r="BX142" s="569"/>
      <c r="BY142" s="569"/>
      <c r="BZ142" s="2"/>
      <c r="CA142" s="575"/>
      <c r="CB142" s="575"/>
      <c r="CC142" s="575"/>
      <c r="CD142" s="575"/>
      <c r="CE142" s="575"/>
      <c r="CF142" s="575"/>
      <c r="CG142" s="2"/>
      <c r="CH142" s="2"/>
      <c r="CI142" s="2"/>
      <c r="CJ142" s="2"/>
      <c r="CK142" s="2"/>
      <c r="CL142" s="2"/>
      <c r="CM142" s="2"/>
      <c r="CN142" s="2"/>
      <c r="CO142" s="2"/>
    </row>
    <row r="143" spans="1:93" ht="19.149999999999999" customHeight="1">
      <c r="A143" s="1"/>
      <c r="B143" s="1"/>
      <c r="C143" s="1"/>
      <c r="D143" s="1"/>
      <c r="E143" s="1"/>
      <c r="F143" s="1"/>
      <c r="G143" s="573" t="s">
        <v>222</v>
      </c>
      <c r="H143" s="573"/>
      <c r="I143" s="573"/>
      <c r="J143" s="573"/>
      <c r="K143" s="573"/>
      <c r="L143" s="573"/>
      <c r="M143" s="573"/>
      <c r="N143" s="573"/>
      <c r="O143" s="573"/>
      <c r="P143" s="573"/>
      <c r="Q143" s="573"/>
      <c r="R143" s="573"/>
      <c r="S143" s="573"/>
      <c r="T143" s="573"/>
      <c r="U143" s="573"/>
      <c r="V143" s="573"/>
      <c r="W143" s="573"/>
      <c r="X143" s="573"/>
      <c r="Y143" s="573"/>
      <c r="Z143" s="573"/>
      <c r="AA143" s="573"/>
      <c r="AB143" s="573"/>
      <c r="AC143" s="573"/>
      <c r="AD143" s="573"/>
      <c r="AE143" s="573"/>
      <c r="AF143" s="573"/>
      <c r="AG143" s="573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571" t="s">
        <v>44</v>
      </c>
      <c r="AX143" s="571"/>
      <c r="AY143" s="571"/>
      <c r="AZ143" s="1"/>
      <c r="BA143" s="1"/>
      <c r="BB143" s="572">
        <f>BB141+BB142</f>
        <v>13416.99</v>
      </c>
      <c r="BC143" s="572"/>
      <c r="BD143" s="572"/>
      <c r="BE143" s="572"/>
      <c r="BF143" s="572"/>
      <c r="BG143" s="572"/>
      <c r="BH143" s="572"/>
      <c r="BI143" s="572"/>
      <c r="BJ143" s="572"/>
      <c r="BK143" s="572"/>
      <c r="BL143" s="572"/>
      <c r="BM143" s="572"/>
      <c r="BN143" s="1"/>
      <c r="BO143" s="1"/>
      <c r="BP143" s="1"/>
      <c r="BQ143" s="573" t="s">
        <v>278</v>
      </c>
      <c r="BR143" s="573"/>
      <c r="BS143" s="573"/>
      <c r="BT143" s="573"/>
      <c r="BU143" s="573"/>
      <c r="BV143" s="573"/>
      <c r="BW143" s="573"/>
      <c r="BX143" s="573"/>
      <c r="BY143" s="573"/>
      <c r="BZ143" s="1"/>
      <c r="CA143" s="571"/>
      <c r="CB143" s="571"/>
      <c r="CC143" s="571"/>
      <c r="CD143" s="571"/>
      <c r="CE143" s="571"/>
      <c r="CF143" s="571"/>
      <c r="CG143" s="1"/>
      <c r="CH143" s="1"/>
      <c r="CI143" s="1"/>
      <c r="CJ143" s="1"/>
      <c r="CK143" s="1"/>
      <c r="CL143" s="1"/>
      <c r="CM143" s="1"/>
      <c r="CN143" s="1"/>
      <c r="CO143" s="1"/>
    </row>
    <row r="144" spans="1:93" ht="19.149999999999999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</row>
    <row r="145" spans="1:93" ht="19.149999999999999" customHeight="1">
      <c r="A145" s="574">
        <v>21</v>
      </c>
      <c r="B145" s="574"/>
      <c r="C145" s="574"/>
      <c r="D145" s="1" t="s">
        <v>208</v>
      </c>
      <c r="E145" s="1" t="s">
        <v>286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 t="s">
        <v>228</v>
      </c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</row>
    <row r="146" spans="1:93" ht="19.149999999999999" customHeight="1">
      <c r="A146" s="2"/>
      <c r="B146" s="2"/>
      <c r="C146" s="2"/>
      <c r="D146" s="2"/>
      <c r="E146" s="2"/>
      <c r="F146" s="2"/>
      <c r="G146" s="569" t="s">
        <v>215</v>
      </c>
      <c r="H146" s="569"/>
      <c r="I146" s="569"/>
      <c r="J146" s="569"/>
      <c r="K146" s="569"/>
      <c r="L146" s="569"/>
      <c r="M146" s="569"/>
      <c r="N146" s="569"/>
      <c r="O146" s="569"/>
      <c r="P146" s="569"/>
      <c r="Q146" s="569"/>
      <c r="R146" s="569"/>
      <c r="S146" s="569"/>
      <c r="T146" s="569"/>
      <c r="U146" s="569"/>
      <c r="V146" s="569"/>
      <c r="W146" s="569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575" t="s">
        <v>44</v>
      </c>
      <c r="AX146" s="575"/>
      <c r="AY146" s="575"/>
      <c r="AZ146" s="2"/>
      <c r="BA146" s="2"/>
      <c r="BB146" s="576">
        <v>14200</v>
      </c>
      <c r="BC146" s="576"/>
      <c r="BD146" s="576"/>
      <c r="BE146" s="576"/>
      <c r="BF146" s="576"/>
      <c r="BG146" s="576"/>
      <c r="BH146" s="576"/>
      <c r="BI146" s="576"/>
      <c r="BJ146" s="576"/>
      <c r="BK146" s="576"/>
      <c r="BL146" s="576"/>
      <c r="BM146" s="576"/>
      <c r="BN146" s="2"/>
      <c r="BO146" s="2"/>
      <c r="BP146" s="2"/>
      <c r="BQ146" s="569" t="s">
        <v>278</v>
      </c>
      <c r="BR146" s="569"/>
      <c r="BS146" s="569"/>
      <c r="BT146" s="569"/>
      <c r="BU146" s="569"/>
      <c r="BV146" s="569"/>
      <c r="BW146" s="569"/>
      <c r="BX146" s="569"/>
      <c r="BY146" s="569"/>
      <c r="BZ146" s="2"/>
      <c r="CA146" s="575"/>
      <c r="CB146" s="575"/>
      <c r="CC146" s="575"/>
      <c r="CD146" s="575"/>
      <c r="CE146" s="575"/>
      <c r="CF146" s="575"/>
      <c r="CG146" s="2"/>
      <c r="CH146" s="2"/>
      <c r="CI146" s="2"/>
      <c r="CJ146" s="2"/>
      <c r="CK146" s="2"/>
      <c r="CL146" s="2"/>
      <c r="CM146" s="2"/>
      <c r="CN146" s="2"/>
      <c r="CO146" s="2"/>
    </row>
    <row r="147" spans="1:93" ht="19.149999999999999" customHeight="1">
      <c r="A147" s="2"/>
      <c r="B147" s="2"/>
      <c r="C147" s="2"/>
      <c r="D147" s="2"/>
      <c r="E147" s="2"/>
      <c r="F147" s="2"/>
      <c r="G147" s="2" t="s">
        <v>219</v>
      </c>
      <c r="H147" s="2"/>
      <c r="I147" s="2"/>
      <c r="J147" s="2"/>
      <c r="K147" s="2"/>
      <c r="L147" s="2"/>
      <c r="M147" s="2"/>
      <c r="N147" s="2" t="s">
        <v>230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581">
        <v>105</v>
      </c>
      <c r="AC147" s="575"/>
      <c r="AD147" s="575"/>
      <c r="AE147" s="575"/>
      <c r="AF147" s="575"/>
      <c r="AG147" s="6" t="s">
        <v>78</v>
      </c>
      <c r="AH147" s="575">
        <v>10</v>
      </c>
      <c r="AI147" s="575"/>
      <c r="AJ147" s="575"/>
      <c r="AK147" s="575"/>
      <c r="AL147" s="7" t="s">
        <v>44</v>
      </c>
      <c r="AM147" s="581">
        <f>AB147-AH147</f>
        <v>95</v>
      </c>
      <c r="AN147" s="581"/>
      <c r="AO147" s="581"/>
      <c r="AP147" s="581"/>
      <c r="AQ147" s="581"/>
      <c r="AR147" s="2" t="s">
        <v>221</v>
      </c>
      <c r="AS147" s="2"/>
      <c r="AT147" s="2"/>
      <c r="AU147" s="2"/>
      <c r="AV147" s="2"/>
      <c r="AW147" s="575" t="s">
        <v>44</v>
      </c>
      <c r="AX147" s="575"/>
      <c r="AY147" s="575"/>
      <c r="AZ147" s="2"/>
      <c r="BA147" s="2"/>
      <c r="BB147" s="576">
        <f>BB142</f>
        <v>166.99</v>
      </c>
      <c r="BC147" s="576"/>
      <c r="BD147" s="576"/>
      <c r="BE147" s="576"/>
      <c r="BF147" s="576"/>
      <c r="BG147" s="576"/>
      <c r="BH147" s="576"/>
      <c r="BI147" s="576"/>
      <c r="BJ147" s="576"/>
      <c r="BK147" s="576"/>
      <c r="BL147" s="576"/>
      <c r="BM147" s="576"/>
      <c r="BN147" s="2"/>
      <c r="BO147" s="2"/>
      <c r="BP147" s="2"/>
      <c r="BQ147" s="569" t="s">
        <v>278</v>
      </c>
      <c r="BR147" s="569"/>
      <c r="BS147" s="569"/>
      <c r="BT147" s="569"/>
      <c r="BU147" s="569"/>
      <c r="BV147" s="569"/>
      <c r="BW147" s="569"/>
      <c r="BX147" s="569"/>
      <c r="BY147" s="569"/>
      <c r="BZ147" s="2"/>
      <c r="CA147" s="575"/>
      <c r="CB147" s="575"/>
      <c r="CC147" s="575"/>
      <c r="CD147" s="575"/>
      <c r="CE147" s="575"/>
      <c r="CF147" s="575"/>
      <c r="CG147" s="2"/>
      <c r="CH147" s="2"/>
      <c r="CI147" s="2"/>
      <c r="CJ147" s="2"/>
      <c r="CK147" s="2"/>
      <c r="CL147" s="2"/>
      <c r="CM147" s="2"/>
      <c r="CN147" s="2"/>
      <c r="CO147" s="2"/>
    </row>
    <row r="148" spans="1:93" ht="19.149999999999999" customHeight="1">
      <c r="A148" s="1"/>
      <c r="B148" s="1"/>
      <c r="C148" s="1"/>
      <c r="D148" s="1"/>
      <c r="E148" s="1"/>
      <c r="F148" s="1"/>
      <c r="G148" s="573" t="s">
        <v>222</v>
      </c>
      <c r="H148" s="573"/>
      <c r="I148" s="573"/>
      <c r="J148" s="573"/>
      <c r="K148" s="573"/>
      <c r="L148" s="573"/>
      <c r="M148" s="573"/>
      <c r="N148" s="573"/>
      <c r="O148" s="573"/>
      <c r="P148" s="573"/>
      <c r="Q148" s="573"/>
      <c r="R148" s="573"/>
      <c r="S148" s="573"/>
      <c r="T148" s="573"/>
      <c r="U148" s="573"/>
      <c r="V148" s="573"/>
      <c r="W148" s="573"/>
      <c r="X148" s="573"/>
      <c r="Y148" s="573"/>
      <c r="Z148" s="573"/>
      <c r="AA148" s="573"/>
      <c r="AB148" s="573"/>
      <c r="AC148" s="573"/>
      <c r="AD148" s="573"/>
      <c r="AE148" s="573"/>
      <c r="AF148" s="573"/>
      <c r="AG148" s="573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571" t="s">
        <v>44</v>
      </c>
      <c r="AX148" s="571"/>
      <c r="AY148" s="571"/>
      <c r="AZ148" s="1"/>
      <c r="BA148" s="1"/>
      <c r="BB148" s="572">
        <v>11498.66</v>
      </c>
      <c r="BC148" s="572"/>
      <c r="BD148" s="572"/>
      <c r="BE148" s="572"/>
      <c r="BF148" s="572"/>
      <c r="BG148" s="572"/>
      <c r="BH148" s="572"/>
      <c r="BI148" s="572"/>
      <c r="BJ148" s="572"/>
      <c r="BK148" s="572"/>
      <c r="BL148" s="572"/>
      <c r="BM148" s="572"/>
      <c r="BN148" s="1"/>
      <c r="BO148" s="1"/>
      <c r="BP148" s="1"/>
      <c r="BQ148" s="573" t="s">
        <v>278</v>
      </c>
      <c r="BR148" s="573"/>
      <c r="BS148" s="573"/>
      <c r="BT148" s="573"/>
      <c r="BU148" s="573"/>
      <c r="BV148" s="573"/>
      <c r="BW148" s="573"/>
      <c r="BX148" s="573"/>
      <c r="BY148" s="573"/>
      <c r="BZ148" s="1"/>
      <c r="CA148" s="571"/>
      <c r="CB148" s="571"/>
      <c r="CC148" s="571"/>
      <c r="CD148" s="571"/>
      <c r="CE148" s="571"/>
      <c r="CF148" s="571"/>
      <c r="CG148" s="1"/>
      <c r="CH148" s="1"/>
      <c r="CI148" s="1"/>
      <c r="CJ148" s="1"/>
      <c r="CK148" s="1"/>
      <c r="CL148" s="1"/>
      <c r="CM148" s="1"/>
      <c r="CN148" s="1"/>
      <c r="CO148" s="1"/>
    </row>
    <row r="149" spans="1:93" ht="19.14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</row>
    <row r="150" spans="1:93" ht="19.149999999999999" customHeight="1">
      <c r="A150" s="574">
        <v>22</v>
      </c>
      <c r="B150" s="574"/>
      <c r="C150" s="574"/>
      <c r="D150" s="1" t="s">
        <v>208</v>
      </c>
      <c r="E150" s="1" t="s">
        <v>287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 t="s">
        <v>228</v>
      </c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</row>
    <row r="151" spans="1:93" ht="19.149999999999999" customHeight="1">
      <c r="A151" s="2"/>
      <c r="B151" s="2"/>
      <c r="C151" s="2"/>
      <c r="D151" s="2"/>
      <c r="E151" s="2"/>
      <c r="F151" s="2"/>
      <c r="G151" s="569" t="s">
        <v>215</v>
      </c>
      <c r="H151" s="569"/>
      <c r="I151" s="569"/>
      <c r="J151" s="569"/>
      <c r="K151" s="569"/>
      <c r="L151" s="569"/>
      <c r="M151" s="569"/>
      <c r="N151" s="569"/>
      <c r="O151" s="569"/>
      <c r="P151" s="569"/>
      <c r="Q151" s="569"/>
      <c r="R151" s="569"/>
      <c r="S151" s="569"/>
      <c r="T151" s="569"/>
      <c r="U151" s="569"/>
      <c r="V151" s="569"/>
      <c r="W151" s="569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575" t="s">
        <v>44</v>
      </c>
      <c r="AX151" s="575"/>
      <c r="AY151" s="575"/>
      <c r="AZ151" s="2"/>
      <c r="BA151" s="2"/>
      <c r="BB151" s="576">
        <v>14400</v>
      </c>
      <c r="BC151" s="576"/>
      <c r="BD151" s="576"/>
      <c r="BE151" s="576"/>
      <c r="BF151" s="576"/>
      <c r="BG151" s="576"/>
      <c r="BH151" s="576"/>
      <c r="BI151" s="576"/>
      <c r="BJ151" s="576"/>
      <c r="BK151" s="576"/>
      <c r="BL151" s="576"/>
      <c r="BM151" s="576"/>
      <c r="BN151" s="2"/>
      <c r="BO151" s="2"/>
      <c r="BP151" s="2"/>
      <c r="BQ151" s="569" t="s">
        <v>278</v>
      </c>
      <c r="BR151" s="569"/>
      <c r="BS151" s="569"/>
      <c r="BT151" s="569"/>
      <c r="BU151" s="569"/>
      <c r="BV151" s="569"/>
      <c r="BW151" s="569"/>
      <c r="BX151" s="569"/>
      <c r="BY151" s="569"/>
      <c r="BZ151" s="2"/>
      <c r="CA151" s="575"/>
      <c r="CB151" s="575"/>
      <c r="CC151" s="575"/>
      <c r="CD151" s="575"/>
      <c r="CE151" s="575"/>
      <c r="CF151" s="575"/>
      <c r="CG151" s="2"/>
      <c r="CH151" s="2"/>
      <c r="CI151" s="2"/>
      <c r="CJ151" s="2"/>
      <c r="CK151" s="2"/>
      <c r="CL151" s="2"/>
      <c r="CM151" s="2"/>
      <c r="CN151" s="2"/>
      <c r="CO151" s="2"/>
    </row>
    <row r="152" spans="1:93" ht="19.149999999999999" customHeight="1">
      <c r="A152" s="2"/>
      <c r="B152" s="2"/>
      <c r="C152" s="2"/>
      <c r="D152" s="2"/>
      <c r="E152" s="2"/>
      <c r="F152" s="2"/>
      <c r="G152" s="2" t="s">
        <v>219</v>
      </c>
      <c r="H152" s="2"/>
      <c r="I152" s="2"/>
      <c r="J152" s="2"/>
      <c r="K152" s="2"/>
      <c r="L152" s="2"/>
      <c r="M152" s="2"/>
      <c r="N152" s="2" t="s">
        <v>230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581">
        <v>105</v>
      </c>
      <c r="AC152" s="575"/>
      <c r="AD152" s="575"/>
      <c r="AE152" s="575"/>
      <c r="AF152" s="575"/>
      <c r="AG152" s="6" t="s">
        <v>78</v>
      </c>
      <c r="AH152" s="575">
        <v>10</v>
      </c>
      <c r="AI152" s="575"/>
      <c r="AJ152" s="575"/>
      <c r="AK152" s="575"/>
      <c r="AL152" s="7" t="s">
        <v>44</v>
      </c>
      <c r="AM152" s="581">
        <f>AB152-AH152</f>
        <v>95</v>
      </c>
      <c r="AN152" s="581"/>
      <c r="AO152" s="581"/>
      <c r="AP152" s="581"/>
      <c r="AQ152" s="581"/>
      <c r="AR152" s="2" t="s">
        <v>221</v>
      </c>
      <c r="AS152" s="2"/>
      <c r="AT152" s="2"/>
      <c r="AU152" s="2"/>
      <c r="AV152" s="2"/>
      <c r="AW152" s="575" t="s">
        <v>44</v>
      </c>
      <c r="AX152" s="575"/>
      <c r="AY152" s="575"/>
      <c r="AZ152" s="2"/>
      <c r="BA152" s="2"/>
      <c r="BB152" s="576">
        <f>BB147</f>
        <v>166.99</v>
      </c>
      <c r="BC152" s="576"/>
      <c r="BD152" s="576"/>
      <c r="BE152" s="576"/>
      <c r="BF152" s="576"/>
      <c r="BG152" s="576"/>
      <c r="BH152" s="576"/>
      <c r="BI152" s="576"/>
      <c r="BJ152" s="576"/>
      <c r="BK152" s="576"/>
      <c r="BL152" s="576"/>
      <c r="BM152" s="576"/>
      <c r="BN152" s="2"/>
      <c r="BO152" s="2"/>
      <c r="BP152" s="2"/>
      <c r="BQ152" s="569" t="s">
        <v>278</v>
      </c>
      <c r="BR152" s="569"/>
      <c r="BS152" s="569"/>
      <c r="BT152" s="569"/>
      <c r="BU152" s="569"/>
      <c r="BV152" s="569"/>
      <c r="BW152" s="569"/>
      <c r="BX152" s="569"/>
      <c r="BY152" s="569"/>
      <c r="BZ152" s="2"/>
      <c r="CA152" s="575"/>
      <c r="CB152" s="575"/>
      <c r="CC152" s="575"/>
      <c r="CD152" s="575"/>
      <c r="CE152" s="575"/>
      <c r="CF152" s="575"/>
      <c r="CG152" s="2"/>
      <c r="CH152" s="2"/>
      <c r="CI152" s="2"/>
      <c r="CJ152" s="2"/>
      <c r="CK152" s="2"/>
      <c r="CL152" s="2"/>
      <c r="CM152" s="2"/>
      <c r="CN152" s="2"/>
      <c r="CO152" s="2"/>
    </row>
    <row r="153" spans="1:93" ht="19.149999999999999" customHeight="1">
      <c r="A153" s="1"/>
      <c r="B153" s="1"/>
      <c r="C153" s="1"/>
      <c r="D153" s="1"/>
      <c r="E153" s="1"/>
      <c r="F153" s="1"/>
      <c r="G153" s="573" t="s">
        <v>222</v>
      </c>
      <c r="H153" s="573"/>
      <c r="I153" s="573"/>
      <c r="J153" s="573"/>
      <c r="K153" s="573"/>
      <c r="L153" s="573"/>
      <c r="M153" s="573"/>
      <c r="N153" s="573"/>
      <c r="O153" s="573"/>
      <c r="P153" s="573"/>
      <c r="Q153" s="573"/>
      <c r="R153" s="573"/>
      <c r="S153" s="573"/>
      <c r="T153" s="573"/>
      <c r="U153" s="573"/>
      <c r="V153" s="573"/>
      <c r="W153" s="573"/>
      <c r="X153" s="573"/>
      <c r="Y153" s="573"/>
      <c r="Z153" s="573"/>
      <c r="AA153" s="573"/>
      <c r="AB153" s="573"/>
      <c r="AC153" s="573"/>
      <c r="AD153" s="573"/>
      <c r="AE153" s="573"/>
      <c r="AF153" s="573"/>
      <c r="AG153" s="573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571" t="s">
        <v>44</v>
      </c>
      <c r="AX153" s="571"/>
      <c r="AY153" s="571"/>
      <c r="AZ153" s="1"/>
      <c r="BA153" s="1"/>
      <c r="BB153" s="572">
        <v>11688.66</v>
      </c>
      <c r="BC153" s="572"/>
      <c r="BD153" s="572"/>
      <c r="BE153" s="572"/>
      <c r="BF153" s="572"/>
      <c r="BG153" s="572"/>
      <c r="BH153" s="572"/>
      <c r="BI153" s="572"/>
      <c r="BJ153" s="572"/>
      <c r="BK153" s="572"/>
      <c r="BL153" s="572"/>
      <c r="BM153" s="572"/>
      <c r="BN153" s="1"/>
      <c r="BO153" s="1"/>
      <c r="BP153" s="1"/>
      <c r="BQ153" s="573" t="s">
        <v>278</v>
      </c>
      <c r="BR153" s="573"/>
      <c r="BS153" s="573"/>
      <c r="BT153" s="573"/>
      <c r="BU153" s="573"/>
      <c r="BV153" s="573"/>
      <c r="BW153" s="573"/>
      <c r="BX153" s="573"/>
      <c r="BY153" s="573"/>
      <c r="BZ153" s="1"/>
      <c r="CA153" s="571"/>
      <c r="CB153" s="571"/>
      <c r="CC153" s="571"/>
      <c r="CD153" s="571"/>
      <c r="CE153" s="571"/>
      <c r="CF153" s="571"/>
      <c r="CG153" s="1"/>
      <c r="CH153" s="1"/>
      <c r="CI153" s="1"/>
      <c r="CJ153" s="1"/>
      <c r="CK153" s="1"/>
      <c r="CL153" s="1"/>
      <c r="CM153" s="1"/>
      <c r="CN153" s="1"/>
      <c r="CO153" s="1"/>
    </row>
    <row r="154" spans="1:93" ht="19.14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</row>
    <row r="155" spans="1:93" ht="19.149999999999999" customHeight="1">
      <c r="A155" s="574">
        <v>23</v>
      </c>
      <c r="B155" s="574"/>
      <c r="C155" s="574"/>
      <c r="D155" s="1" t="s">
        <v>208</v>
      </c>
      <c r="E155" s="1" t="s">
        <v>288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 t="s">
        <v>228</v>
      </c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</row>
    <row r="156" spans="1:93" ht="19.149999999999999" customHeight="1">
      <c r="A156" s="2"/>
      <c r="B156" s="2"/>
      <c r="C156" s="2"/>
      <c r="D156" s="2"/>
      <c r="E156" s="2"/>
      <c r="F156" s="2"/>
      <c r="G156" s="569" t="s">
        <v>215</v>
      </c>
      <c r="H156" s="569"/>
      <c r="I156" s="569"/>
      <c r="J156" s="569"/>
      <c r="K156" s="569"/>
      <c r="L156" s="569"/>
      <c r="M156" s="569"/>
      <c r="N156" s="569"/>
      <c r="O156" s="569"/>
      <c r="P156" s="569"/>
      <c r="Q156" s="569"/>
      <c r="R156" s="569"/>
      <c r="S156" s="569"/>
      <c r="T156" s="569"/>
      <c r="U156" s="569"/>
      <c r="V156" s="569"/>
      <c r="W156" s="569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575" t="s">
        <v>44</v>
      </c>
      <c r="AX156" s="575"/>
      <c r="AY156" s="575"/>
      <c r="AZ156" s="2"/>
      <c r="BA156" s="2"/>
      <c r="BB156" s="576">
        <v>19200</v>
      </c>
      <c r="BC156" s="576"/>
      <c r="BD156" s="576"/>
      <c r="BE156" s="576"/>
      <c r="BF156" s="576"/>
      <c r="BG156" s="576"/>
      <c r="BH156" s="576"/>
      <c r="BI156" s="576"/>
      <c r="BJ156" s="576"/>
      <c r="BK156" s="576"/>
      <c r="BL156" s="576"/>
      <c r="BM156" s="576"/>
      <c r="BN156" s="2"/>
      <c r="BO156" s="2"/>
      <c r="BP156" s="2"/>
      <c r="BQ156" s="569" t="s">
        <v>278</v>
      </c>
      <c r="BR156" s="569"/>
      <c r="BS156" s="569"/>
      <c r="BT156" s="569"/>
      <c r="BU156" s="569"/>
      <c r="BV156" s="569"/>
      <c r="BW156" s="569"/>
      <c r="BX156" s="569"/>
      <c r="BY156" s="569"/>
      <c r="BZ156" s="2"/>
      <c r="CA156" s="575"/>
      <c r="CB156" s="575"/>
      <c r="CC156" s="575"/>
      <c r="CD156" s="575"/>
      <c r="CE156" s="575"/>
      <c r="CF156" s="575"/>
      <c r="CG156" s="2"/>
      <c r="CH156" s="2"/>
      <c r="CI156" s="2"/>
      <c r="CJ156" s="2"/>
      <c r="CK156" s="2"/>
      <c r="CL156" s="2"/>
      <c r="CM156" s="2"/>
      <c r="CN156" s="2"/>
      <c r="CO156" s="2"/>
    </row>
    <row r="157" spans="1:93" ht="19.149999999999999" customHeight="1">
      <c r="A157" s="2"/>
      <c r="B157" s="2"/>
      <c r="C157" s="2"/>
      <c r="D157" s="2"/>
      <c r="E157" s="2"/>
      <c r="F157" s="2"/>
      <c r="G157" s="2" t="s">
        <v>219</v>
      </c>
      <c r="H157" s="2"/>
      <c r="I157" s="2"/>
      <c r="J157" s="2"/>
      <c r="K157" s="2"/>
      <c r="L157" s="2"/>
      <c r="M157" s="2"/>
      <c r="N157" s="2" t="s">
        <v>230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581">
        <v>105</v>
      </c>
      <c r="AC157" s="575"/>
      <c r="AD157" s="575"/>
      <c r="AE157" s="575"/>
      <c r="AF157" s="575"/>
      <c r="AG157" s="6" t="s">
        <v>78</v>
      </c>
      <c r="AH157" s="575">
        <v>10</v>
      </c>
      <c r="AI157" s="575"/>
      <c r="AJ157" s="575"/>
      <c r="AK157" s="575"/>
      <c r="AL157" s="7" t="s">
        <v>44</v>
      </c>
      <c r="AM157" s="581">
        <f>AB157-AH157</f>
        <v>95</v>
      </c>
      <c r="AN157" s="581"/>
      <c r="AO157" s="581"/>
      <c r="AP157" s="581"/>
      <c r="AQ157" s="581"/>
      <c r="AR157" s="2" t="s">
        <v>221</v>
      </c>
      <c r="AS157" s="2"/>
      <c r="AT157" s="2"/>
      <c r="AU157" s="2"/>
      <c r="AV157" s="2"/>
      <c r="AW157" s="575" t="s">
        <v>44</v>
      </c>
      <c r="AX157" s="575"/>
      <c r="AY157" s="575"/>
      <c r="AZ157" s="2"/>
      <c r="BA157" s="2"/>
      <c r="BB157" s="576">
        <f>BB152</f>
        <v>166.99</v>
      </c>
      <c r="BC157" s="576"/>
      <c r="BD157" s="576"/>
      <c r="BE157" s="576"/>
      <c r="BF157" s="576"/>
      <c r="BG157" s="576"/>
      <c r="BH157" s="576"/>
      <c r="BI157" s="576"/>
      <c r="BJ157" s="576"/>
      <c r="BK157" s="576"/>
      <c r="BL157" s="576"/>
      <c r="BM157" s="576"/>
      <c r="BN157" s="2"/>
      <c r="BO157" s="2"/>
      <c r="BP157" s="2"/>
      <c r="BQ157" s="569" t="s">
        <v>278</v>
      </c>
      <c r="BR157" s="569"/>
      <c r="BS157" s="569"/>
      <c r="BT157" s="569"/>
      <c r="BU157" s="569"/>
      <c r="BV157" s="569"/>
      <c r="BW157" s="569"/>
      <c r="BX157" s="569"/>
      <c r="BY157" s="569"/>
      <c r="BZ157" s="2"/>
      <c r="CA157" s="575"/>
      <c r="CB157" s="575"/>
      <c r="CC157" s="575"/>
      <c r="CD157" s="575"/>
      <c r="CE157" s="575"/>
      <c r="CF157" s="575"/>
      <c r="CG157" s="2"/>
      <c r="CH157" s="2"/>
      <c r="CI157" s="2"/>
      <c r="CJ157" s="2"/>
      <c r="CK157" s="2"/>
      <c r="CL157" s="2"/>
      <c r="CM157" s="2"/>
      <c r="CN157" s="2"/>
      <c r="CO157" s="2"/>
    </row>
    <row r="158" spans="1:93" ht="19.149999999999999" customHeight="1">
      <c r="A158" s="1"/>
      <c r="B158" s="1"/>
      <c r="C158" s="1"/>
      <c r="D158" s="1"/>
      <c r="E158" s="1"/>
      <c r="F158" s="1"/>
      <c r="G158" s="573" t="s">
        <v>222</v>
      </c>
      <c r="H158" s="573"/>
      <c r="I158" s="573"/>
      <c r="J158" s="573"/>
      <c r="K158" s="573"/>
      <c r="L158" s="573"/>
      <c r="M158" s="573"/>
      <c r="N158" s="573"/>
      <c r="O158" s="573"/>
      <c r="P158" s="573"/>
      <c r="Q158" s="573"/>
      <c r="R158" s="573"/>
      <c r="S158" s="573"/>
      <c r="T158" s="573"/>
      <c r="U158" s="573"/>
      <c r="V158" s="573"/>
      <c r="W158" s="573"/>
      <c r="X158" s="573"/>
      <c r="Y158" s="573"/>
      <c r="Z158" s="573"/>
      <c r="AA158" s="573"/>
      <c r="AB158" s="573"/>
      <c r="AC158" s="573"/>
      <c r="AD158" s="573"/>
      <c r="AE158" s="573"/>
      <c r="AF158" s="573"/>
      <c r="AG158" s="573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571" t="s">
        <v>44</v>
      </c>
      <c r="AX158" s="571"/>
      <c r="AY158" s="571"/>
      <c r="AZ158" s="1"/>
      <c r="BA158" s="1"/>
      <c r="BB158" s="572">
        <f>BB156+BB157</f>
        <v>19366.990000000002</v>
      </c>
      <c r="BC158" s="572"/>
      <c r="BD158" s="572"/>
      <c r="BE158" s="572"/>
      <c r="BF158" s="572"/>
      <c r="BG158" s="572"/>
      <c r="BH158" s="572"/>
      <c r="BI158" s="572"/>
      <c r="BJ158" s="572"/>
      <c r="BK158" s="572"/>
      <c r="BL158" s="572"/>
      <c r="BM158" s="572"/>
      <c r="BN158" s="1"/>
      <c r="BO158" s="1"/>
      <c r="BP158" s="1"/>
      <c r="BQ158" s="573" t="s">
        <v>278</v>
      </c>
      <c r="BR158" s="573"/>
      <c r="BS158" s="573"/>
      <c r="BT158" s="573"/>
      <c r="BU158" s="573"/>
      <c r="BV158" s="573"/>
      <c r="BW158" s="573"/>
      <c r="BX158" s="573"/>
      <c r="BY158" s="573"/>
      <c r="BZ158" s="1"/>
      <c r="CA158" s="571"/>
      <c r="CB158" s="571"/>
      <c r="CC158" s="571"/>
      <c r="CD158" s="571"/>
      <c r="CE158" s="571"/>
      <c r="CF158" s="571"/>
      <c r="CG158" s="1"/>
      <c r="CH158" s="1"/>
      <c r="CI158" s="1"/>
      <c r="CJ158" s="1"/>
      <c r="CK158" s="1"/>
      <c r="CL158" s="1"/>
      <c r="CM158" s="1"/>
      <c r="CN158" s="1"/>
      <c r="CO158" s="1"/>
    </row>
    <row r="159" spans="1:93" ht="19.149999999999999" customHeight="1">
      <c r="A159" s="1"/>
      <c r="B159" s="1"/>
      <c r="C159" s="1"/>
      <c r="D159" s="1"/>
      <c r="E159" s="1"/>
      <c r="F159" s="1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4"/>
      <c r="AX159" s="4"/>
      <c r="AY159" s="4"/>
      <c r="AZ159" s="1"/>
      <c r="BA159" s="1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1"/>
      <c r="BO159" s="1"/>
      <c r="BP159" s="1"/>
      <c r="BQ159" s="8"/>
      <c r="BR159" s="8"/>
      <c r="BS159" s="8"/>
      <c r="BT159" s="8"/>
      <c r="BU159" s="8"/>
      <c r="BV159" s="8"/>
      <c r="BW159" s="8"/>
      <c r="BX159" s="8"/>
      <c r="BY159" s="8"/>
      <c r="BZ159" s="1"/>
      <c r="CA159" s="4"/>
      <c r="CB159" s="4"/>
      <c r="CC159" s="4"/>
      <c r="CD159" s="4"/>
      <c r="CE159" s="4"/>
      <c r="CF159" s="4"/>
      <c r="CG159" s="1"/>
      <c r="CH159" s="1"/>
      <c r="CI159" s="1"/>
      <c r="CJ159" s="1"/>
      <c r="CK159" s="1"/>
      <c r="CL159" s="1"/>
      <c r="CM159" s="1"/>
      <c r="CN159" s="1"/>
      <c r="CO159" s="1"/>
    </row>
    <row r="160" spans="1:93" ht="19.149999999999999" customHeight="1">
      <c r="A160" s="1"/>
      <c r="B160" s="1"/>
      <c r="C160" s="1"/>
      <c r="D160" s="1"/>
      <c r="E160" s="1"/>
      <c r="F160" s="1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4"/>
      <c r="AX160" s="4"/>
      <c r="AY160" s="4"/>
      <c r="AZ160" s="1"/>
      <c r="BA160" s="1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1"/>
      <c r="BO160" s="1"/>
      <c r="BP160" s="1"/>
      <c r="BQ160" s="8"/>
      <c r="BR160" s="8"/>
      <c r="BS160" s="8"/>
      <c r="BT160" s="8"/>
      <c r="BU160" s="8"/>
      <c r="BV160" s="8"/>
      <c r="BW160" s="8"/>
      <c r="BX160" s="8"/>
      <c r="BY160" s="8"/>
      <c r="BZ160" s="1"/>
      <c r="CA160" s="4"/>
      <c r="CB160" s="4"/>
      <c r="CC160" s="4"/>
      <c r="CD160" s="4"/>
      <c r="CE160" s="4"/>
      <c r="CF160" s="4"/>
      <c r="CG160" s="1"/>
      <c r="CH160" s="1"/>
      <c r="CI160" s="1"/>
      <c r="CJ160" s="1"/>
      <c r="CK160" s="1"/>
      <c r="CL160" s="1"/>
      <c r="CM160" s="1"/>
      <c r="CN160" s="1"/>
      <c r="CO160" s="1"/>
    </row>
    <row r="161" spans="1:93" ht="19.149999999999999" customHeight="1">
      <c r="A161" s="1"/>
      <c r="B161" s="567" t="s">
        <v>231</v>
      </c>
      <c r="C161" s="567"/>
      <c r="D161" s="567"/>
      <c r="E161" s="567"/>
      <c r="F161" s="567"/>
      <c r="G161" s="567"/>
      <c r="H161" s="567"/>
      <c r="I161" s="567"/>
      <c r="J161" s="567"/>
      <c r="K161" s="567"/>
      <c r="L161" s="567"/>
      <c r="M161" s="567"/>
      <c r="N161" s="567"/>
      <c r="O161" s="567"/>
      <c r="P161" s="567"/>
      <c r="Q161" s="567"/>
      <c r="R161" s="567"/>
      <c r="S161" s="567"/>
      <c r="T161" s="567"/>
      <c r="U161" s="567"/>
      <c r="V161" s="567"/>
      <c r="W161" s="567"/>
      <c r="X161" s="567"/>
      <c r="Y161" s="567"/>
      <c r="Z161" s="567"/>
      <c r="AA161" s="567"/>
      <c r="AB161" s="567"/>
      <c r="AC161" s="567"/>
      <c r="AD161" s="567"/>
      <c r="AE161" s="567"/>
      <c r="AF161" s="567"/>
      <c r="AG161" s="567"/>
      <c r="AH161" s="567"/>
      <c r="AI161" s="567"/>
      <c r="AJ161" s="567"/>
      <c r="AK161" s="567"/>
      <c r="AL161" s="567"/>
      <c r="AM161" s="567"/>
      <c r="AN161" s="567"/>
      <c r="AO161" s="567"/>
      <c r="AP161" s="567"/>
      <c r="AQ161" s="567"/>
      <c r="AR161" s="10"/>
      <c r="AS161" s="10"/>
      <c r="AT161" s="10"/>
      <c r="AU161" s="10"/>
      <c r="AV161" s="10"/>
      <c r="AW161" s="10"/>
      <c r="AX161" s="10"/>
      <c r="AY161" s="566" t="s">
        <v>232</v>
      </c>
      <c r="AZ161" s="566"/>
      <c r="BA161" s="566"/>
      <c r="BB161" s="566"/>
      <c r="BC161" s="566"/>
      <c r="BD161" s="565" t="s">
        <v>233</v>
      </c>
      <c r="BE161" s="565"/>
      <c r="BF161" s="565"/>
      <c r="BG161" s="565"/>
      <c r="BH161" s="565"/>
      <c r="BI161" s="565"/>
      <c r="BJ161" s="565"/>
      <c r="BK161" s="565"/>
      <c r="BL161" s="565"/>
      <c r="BM161" s="565"/>
      <c r="BN161" s="565"/>
      <c r="BO161" s="565"/>
      <c r="BP161" s="565"/>
      <c r="BQ161" s="565"/>
      <c r="BR161" s="565"/>
      <c r="BS161" s="565"/>
      <c r="BT161" s="565"/>
      <c r="BU161" s="565"/>
      <c r="BV161" s="565"/>
      <c r="BW161" s="565"/>
      <c r="BX161" s="565"/>
      <c r="BY161" s="565"/>
      <c r="BZ161" s="565"/>
      <c r="CA161" s="10" t="s">
        <v>234</v>
      </c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</row>
    <row r="162" spans="1:93" ht="19.149999999999999" customHeight="1">
      <c r="A162" s="1"/>
      <c r="B162" s="10"/>
      <c r="C162" s="10"/>
      <c r="D162" s="10"/>
      <c r="E162" s="10"/>
      <c r="F162" s="10"/>
      <c r="G162" s="10"/>
      <c r="H162" s="10"/>
      <c r="I162" s="10"/>
      <c r="J162" s="10"/>
      <c r="K162" s="566"/>
      <c r="L162" s="566"/>
      <c r="M162" s="566"/>
      <c r="N162" s="566"/>
      <c r="O162" s="566"/>
      <c r="P162" s="565"/>
      <c r="Q162" s="565"/>
      <c r="R162" s="565"/>
      <c r="S162" s="565"/>
      <c r="T162" s="565"/>
      <c r="U162" s="565"/>
      <c r="V162" s="565"/>
      <c r="W162" s="565"/>
      <c r="X162" s="565"/>
      <c r="Y162" s="565"/>
      <c r="Z162" s="565"/>
      <c r="AA162" s="565"/>
      <c r="AB162" s="565"/>
      <c r="AC162" s="565"/>
      <c r="AD162" s="565"/>
      <c r="AE162" s="565"/>
      <c r="AF162" s="565"/>
      <c r="AG162" s="565"/>
      <c r="AH162" s="565"/>
      <c r="AI162" s="565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565" t="s">
        <v>259</v>
      </c>
      <c r="BE162" s="565"/>
      <c r="BF162" s="565"/>
      <c r="BG162" s="565"/>
      <c r="BH162" s="565"/>
      <c r="BI162" s="565"/>
      <c r="BJ162" s="565"/>
      <c r="BK162" s="565"/>
      <c r="BL162" s="565"/>
      <c r="BM162" s="565"/>
      <c r="BN162" s="565"/>
      <c r="BO162" s="565"/>
      <c r="BP162" s="565"/>
      <c r="BQ162" s="565"/>
      <c r="BR162" s="565"/>
      <c r="BS162" s="565"/>
      <c r="BT162" s="565"/>
      <c r="BU162" s="565"/>
      <c r="BV162" s="565"/>
      <c r="BW162" s="565"/>
      <c r="BX162" s="565"/>
      <c r="BY162" s="565"/>
      <c r="BZ162" s="10"/>
      <c r="CA162" s="10" t="s">
        <v>235</v>
      </c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</row>
    <row r="163" spans="1:93" ht="19.149999999999999" customHeight="1">
      <c r="A163" s="1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</row>
    <row r="164" spans="1:93" ht="19.149999999999999" customHeight="1">
      <c r="A164" s="1"/>
      <c r="B164" s="10"/>
      <c r="C164" s="566" t="s">
        <v>232</v>
      </c>
      <c r="D164" s="566"/>
      <c r="E164" s="566"/>
      <c r="F164" s="566"/>
      <c r="G164" s="566"/>
      <c r="H164" s="565" t="s">
        <v>233</v>
      </c>
      <c r="I164" s="565"/>
      <c r="J164" s="565"/>
      <c r="K164" s="565"/>
      <c r="L164" s="565"/>
      <c r="M164" s="565"/>
      <c r="N164" s="565"/>
      <c r="O164" s="565"/>
      <c r="P164" s="565"/>
      <c r="Q164" s="565"/>
      <c r="R164" s="565"/>
      <c r="S164" s="565"/>
      <c r="T164" s="565"/>
      <c r="U164" s="565"/>
      <c r="V164" s="565"/>
      <c r="W164" s="565"/>
      <c r="X164" s="565"/>
      <c r="Y164" s="565"/>
      <c r="Z164" s="565"/>
      <c r="AA164" s="565"/>
      <c r="AB164" s="565"/>
      <c r="AC164" s="565"/>
      <c r="AD164" s="565"/>
      <c r="AE164" s="10" t="s">
        <v>236</v>
      </c>
      <c r="AF164" s="10"/>
      <c r="AG164" s="10"/>
      <c r="AH164" s="10"/>
      <c r="AI164" s="10"/>
      <c r="AJ164" s="10"/>
      <c r="AK164" s="10"/>
      <c r="AL164" s="10"/>
      <c r="AM164" s="10"/>
      <c r="AN164" s="11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566" t="s">
        <v>232</v>
      </c>
      <c r="AZ164" s="566"/>
      <c r="BA164" s="566"/>
      <c r="BB164" s="566"/>
      <c r="BC164" s="566"/>
      <c r="BD164" s="565" t="s">
        <v>233</v>
      </c>
      <c r="BE164" s="565"/>
      <c r="BF164" s="565"/>
      <c r="BG164" s="565"/>
      <c r="BH164" s="565"/>
      <c r="BI164" s="565"/>
      <c r="BJ164" s="565"/>
      <c r="BK164" s="565"/>
      <c r="BL164" s="565"/>
      <c r="BM164" s="565"/>
      <c r="BN164" s="565"/>
      <c r="BO164" s="565"/>
      <c r="BP164" s="565"/>
      <c r="BQ164" s="565"/>
      <c r="BR164" s="565"/>
      <c r="BS164" s="565"/>
      <c r="BT164" s="565"/>
      <c r="BU164" s="565"/>
      <c r="BV164" s="565"/>
      <c r="BW164" s="565"/>
      <c r="BX164" s="565"/>
      <c r="BY164" s="565"/>
      <c r="BZ164" s="565"/>
      <c r="CA164" s="10" t="s">
        <v>236</v>
      </c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</row>
    <row r="165" spans="1:93" ht="19.149999999999999" customHeight="1">
      <c r="A165" s="1"/>
      <c r="B165" s="10"/>
      <c r="C165" s="566"/>
      <c r="D165" s="566"/>
      <c r="E165" s="566"/>
      <c r="F165" s="566"/>
      <c r="G165" s="566"/>
      <c r="H165" s="565" t="s">
        <v>260</v>
      </c>
      <c r="I165" s="565"/>
      <c r="J165" s="565"/>
      <c r="K165" s="565"/>
      <c r="L165" s="565"/>
      <c r="M165" s="565"/>
      <c r="N165" s="565"/>
      <c r="O165" s="565"/>
      <c r="P165" s="565"/>
      <c r="Q165" s="565"/>
      <c r="R165" s="565"/>
      <c r="S165" s="565"/>
      <c r="T165" s="565"/>
      <c r="U165" s="565"/>
      <c r="V165" s="565"/>
      <c r="W165" s="565"/>
      <c r="X165" s="565"/>
      <c r="Y165" s="565"/>
      <c r="Z165" s="565"/>
      <c r="AA165" s="565"/>
      <c r="AB165" s="565"/>
      <c r="AC165" s="565"/>
      <c r="AD165" s="10"/>
      <c r="AE165" s="10" t="s">
        <v>237</v>
      </c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2"/>
      <c r="AU165" s="10"/>
      <c r="AV165" s="10"/>
      <c r="AW165" s="10"/>
      <c r="AX165" s="10"/>
      <c r="AY165" s="10"/>
      <c r="AZ165" s="10"/>
      <c r="BA165" s="10"/>
      <c r="BB165" s="10"/>
      <c r="BC165" s="10"/>
      <c r="BD165" s="565" t="s">
        <v>261</v>
      </c>
      <c r="BE165" s="565"/>
      <c r="BF165" s="565"/>
      <c r="BG165" s="565"/>
      <c r="BH165" s="565"/>
      <c r="BI165" s="565"/>
      <c r="BJ165" s="565"/>
      <c r="BK165" s="565"/>
      <c r="BL165" s="565"/>
      <c r="BM165" s="565"/>
      <c r="BN165" s="565"/>
      <c r="BO165" s="565"/>
      <c r="BP165" s="565"/>
      <c r="BQ165" s="565"/>
      <c r="BR165" s="565"/>
      <c r="BS165" s="565"/>
      <c r="BT165" s="565"/>
      <c r="BU165" s="565"/>
      <c r="BV165" s="565"/>
      <c r="BW165" s="565"/>
      <c r="BX165" s="565"/>
      <c r="BY165" s="565"/>
      <c r="BZ165" s="10"/>
      <c r="CA165" s="10" t="s">
        <v>238</v>
      </c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</row>
    <row r="166" spans="1:93" ht="19.149999999999999" customHeight="1">
      <c r="A166" s="1"/>
      <c r="B166" s="10"/>
      <c r="C166" s="13"/>
      <c r="D166" s="13"/>
      <c r="E166" s="13"/>
      <c r="F166" s="13"/>
      <c r="G166" s="13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2"/>
      <c r="AU166" s="10"/>
      <c r="AV166" s="10"/>
      <c r="AW166" s="10"/>
      <c r="AX166" s="10"/>
      <c r="AY166" s="10"/>
      <c r="AZ166" s="10"/>
      <c r="BA166" s="10"/>
      <c r="BB166" s="10"/>
      <c r="BC166" s="10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</row>
    <row r="167" spans="1:93" ht="19.149999999999999" customHeight="1">
      <c r="A167" s="1"/>
      <c r="B167" s="10"/>
      <c r="C167" s="566" t="s">
        <v>232</v>
      </c>
      <c r="D167" s="566"/>
      <c r="E167" s="566"/>
      <c r="F167" s="566"/>
      <c r="G167" s="566"/>
      <c r="H167" s="565" t="s">
        <v>233</v>
      </c>
      <c r="I167" s="565"/>
      <c r="J167" s="565"/>
      <c r="K167" s="565"/>
      <c r="L167" s="565"/>
      <c r="M167" s="565"/>
      <c r="N167" s="565"/>
      <c r="O167" s="565"/>
      <c r="P167" s="565"/>
      <c r="Q167" s="565"/>
      <c r="R167" s="565"/>
      <c r="S167" s="565"/>
      <c r="T167" s="565"/>
      <c r="U167" s="565"/>
      <c r="V167" s="565"/>
      <c r="W167" s="565"/>
      <c r="X167" s="565"/>
      <c r="Y167" s="565"/>
      <c r="Z167" s="565"/>
      <c r="AA167" s="565"/>
      <c r="AB167" s="565"/>
      <c r="AC167" s="565"/>
      <c r="AD167" s="565"/>
      <c r="AE167" s="10" t="s">
        <v>236</v>
      </c>
      <c r="AF167" s="10"/>
      <c r="AG167" s="10"/>
      <c r="AH167" s="10"/>
      <c r="AI167" s="10"/>
      <c r="AJ167" s="10"/>
      <c r="AK167" s="10"/>
      <c r="AL167" s="10"/>
      <c r="AM167" s="10"/>
      <c r="AN167" s="11"/>
      <c r="AO167" s="10"/>
      <c r="AP167" s="10"/>
      <c r="AQ167" s="10"/>
      <c r="AR167" s="10"/>
      <c r="AS167" s="10"/>
      <c r="AT167" s="12"/>
      <c r="AU167" s="10"/>
      <c r="AV167" s="10"/>
      <c r="AW167" s="10"/>
      <c r="AX167" s="10"/>
      <c r="AY167" s="10"/>
      <c r="AZ167" s="566" t="s">
        <v>232</v>
      </c>
      <c r="BA167" s="566"/>
      <c r="BB167" s="566"/>
      <c r="BC167" s="566"/>
      <c r="BD167" s="566"/>
      <c r="BE167" s="565" t="s">
        <v>233</v>
      </c>
      <c r="BF167" s="565"/>
      <c r="BG167" s="565"/>
      <c r="BH167" s="565"/>
      <c r="BI167" s="565"/>
      <c r="BJ167" s="565"/>
      <c r="BK167" s="565"/>
      <c r="BL167" s="565"/>
      <c r="BM167" s="565"/>
      <c r="BN167" s="565"/>
      <c r="BO167" s="565"/>
      <c r="BP167" s="565"/>
      <c r="BQ167" s="565"/>
      <c r="BR167" s="565"/>
      <c r="BS167" s="565"/>
      <c r="BT167" s="565"/>
      <c r="BU167" s="565"/>
      <c r="BV167" s="565"/>
      <c r="BW167" s="565"/>
      <c r="BX167" s="565"/>
      <c r="BY167" s="565"/>
      <c r="BZ167" s="565"/>
      <c r="CA167" s="565"/>
      <c r="CB167" s="10" t="s">
        <v>236</v>
      </c>
      <c r="CC167" s="10"/>
      <c r="CD167" s="10"/>
      <c r="CE167" s="10"/>
      <c r="CF167" s="10"/>
      <c r="CG167" s="10"/>
      <c r="CH167" s="10"/>
      <c r="CI167" s="10"/>
      <c r="CJ167" s="10"/>
      <c r="CK167" s="11"/>
      <c r="CL167" s="10"/>
      <c r="CM167" s="10"/>
      <c r="CN167" s="10"/>
      <c r="CO167" s="10"/>
    </row>
    <row r="168" spans="1:93" ht="19.149999999999999" customHeight="1">
      <c r="A168" s="1"/>
      <c r="B168" s="10"/>
      <c r="C168" s="566"/>
      <c r="D168" s="566"/>
      <c r="E168" s="566"/>
      <c r="F168" s="566"/>
      <c r="G168" s="566"/>
      <c r="H168" s="565" t="s">
        <v>239</v>
      </c>
      <c r="I168" s="565"/>
      <c r="J168" s="565"/>
      <c r="K168" s="565"/>
      <c r="L168" s="565"/>
      <c r="M168" s="565"/>
      <c r="N168" s="565"/>
      <c r="O168" s="565"/>
      <c r="P168" s="565"/>
      <c r="Q168" s="565"/>
      <c r="R168" s="565"/>
      <c r="S168" s="565"/>
      <c r="T168" s="565"/>
      <c r="U168" s="565"/>
      <c r="V168" s="565"/>
      <c r="W168" s="565"/>
      <c r="X168" s="565"/>
      <c r="Y168" s="565"/>
      <c r="Z168" s="565"/>
      <c r="AA168" s="565"/>
      <c r="AB168" s="565"/>
      <c r="AC168" s="565"/>
      <c r="AD168" s="10"/>
      <c r="AE168" s="10" t="s">
        <v>240</v>
      </c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2"/>
      <c r="AU168" s="10"/>
      <c r="AV168" s="10"/>
      <c r="AW168" s="10"/>
      <c r="AX168" s="10"/>
      <c r="AY168" s="10"/>
      <c r="AZ168" s="566"/>
      <c r="BA168" s="566"/>
      <c r="BB168" s="566"/>
      <c r="BC168" s="566"/>
      <c r="BD168" s="566"/>
      <c r="BE168" s="565" t="s">
        <v>241</v>
      </c>
      <c r="BF168" s="565"/>
      <c r="BG168" s="565"/>
      <c r="BH168" s="565"/>
      <c r="BI168" s="565"/>
      <c r="BJ168" s="565"/>
      <c r="BK168" s="565"/>
      <c r="BL168" s="565"/>
      <c r="BM168" s="565"/>
      <c r="BN168" s="565"/>
      <c r="BO168" s="565"/>
      <c r="BP168" s="565"/>
      <c r="BQ168" s="565"/>
      <c r="BR168" s="565"/>
      <c r="BS168" s="565"/>
      <c r="BT168" s="565"/>
      <c r="BU168" s="565"/>
      <c r="BV168" s="565"/>
      <c r="BW168" s="565"/>
      <c r="BX168" s="565"/>
      <c r="BY168" s="565"/>
      <c r="BZ168" s="565"/>
      <c r="CA168" s="10"/>
      <c r="CB168" s="10" t="s">
        <v>242</v>
      </c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</row>
    <row r="169" spans="1:93" ht="19.149999999999999" customHeight="1">
      <c r="A169" s="574">
        <v>24</v>
      </c>
      <c r="B169" s="574"/>
      <c r="C169" s="574"/>
      <c r="D169" s="1" t="s">
        <v>208</v>
      </c>
      <c r="E169" s="1" t="s">
        <v>289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 t="s">
        <v>228</v>
      </c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</row>
    <row r="170" spans="1:93" ht="19.149999999999999" customHeight="1">
      <c r="A170" s="2"/>
      <c r="B170" s="2"/>
      <c r="C170" s="2"/>
      <c r="D170" s="2"/>
      <c r="E170" s="2"/>
      <c r="F170" s="2"/>
      <c r="G170" s="569" t="s">
        <v>215</v>
      </c>
      <c r="H170" s="569"/>
      <c r="I170" s="569"/>
      <c r="J170" s="569"/>
      <c r="K170" s="569"/>
      <c r="L170" s="569"/>
      <c r="M170" s="569"/>
      <c r="N170" s="569"/>
      <c r="O170" s="569"/>
      <c r="P170" s="569"/>
      <c r="Q170" s="569"/>
      <c r="R170" s="569"/>
      <c r="S170" s="569"/>
      <c r="T170" s="569"/>
      <c r="U170" s="569"/>
      <c r="V170" s="569"/>
      <c r="W170" s="569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575" t="s">
        <v>44</v>
      </c>
      <c r="AX170" s="575"/>
      <c r="AY170" s="575"/>
      <c r="AZ170" s="2"/>
      <c r="BA170" s="2"/>
      <c r="BB170" s="576">
        <v>16200</v>
      </c>
      <c r="BC170" s="576"/>
      <c r="BD170" s="576"/>
      <c r="BE170" s="576"/>
      <c r="BF170" s="576"/>
      <c r="BG170" s="576"/>
      <c r="BH170" s="576"/>
      <c r="BI170" s="576"/>
      <c r="BJ170" s="576"/>
      <c r="BK170" s="576"/>
      <c r="BL170" s="576"/>
      <c r="BM170" s="576"/>
      <c r="BN170" s="2"/>
      <c r="BO170" s="2"/>
      <c r="BP170" s="2"/>
      <c r="BQ170" s="569" t="s">
        <v>278</v>
      </c>
      <c r="BR170" s="569"/>
      <c r="BS170" s="569"/>
      <c r="BT170" s="569"/>
      <c r="BU170" s="569"/>
      <c r="BV170" s="569"/>
      <c r="BW170" s="569"/>
      <c r="BX170" s="569"/>
      <c r="BY170" s="569"/>
      <c r="BZ170" s="2"/>
      <c r="CA170" s="575"/>
      <c r="CB170" s="575"/>
      <c r="CC170" s="575"/>
      <c r="CD170" s="575"/>
      <c r="CE170" s="575"/>
      <c r="CF170" s="575"/>
      <c r="CG170" s="2"/>
      <c r="CH170" s="2"/>
      <c r="CI170" s="2"/>
      <c r="CJ170" s="2"/>
      <c r="CK170" s="2"/>
      <c r="CL170" s="2"/>
      <c r="CM170" s="2"/>
      <c r="CN170" s="2"/>
      <c r="CO170" s="2"/>
    </row>
    <row r="171" spans="1:93" ht="19.149999999999999" customHeight="1">
      <c r="A171" s="2"/>
      <c r="B171" s="2"/>
      <c r="C171" s="2"/>
      <c r="D171" s="2"/>
      <c r="E171" s="2"/>
      <c r="F171" s="2"/>
      <c r="G171" s="2" t="s">
        <v>219</v>
      </c>
      <c r="H171" s="2"/>
      <c r="I171" s="2"/>
      <c r="J171" s="2"/>
      <c r="K171" s="2"/>
      <c r="L171" s="2"/>
      <c r="M171" s="2"/>
      <c r="N171" s="2" t="s">
        <v>230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581">
        <v>105</v>
      </c>
      <c r="AC171" s="575"/>
      <c r="AD171" s="575"/>
      <c r="AE171" s="575"/>
      <c r="AF171" s="575"/>
      <c r="AG171" s="6" t="s">
        <v>78</v>
      </c>
      <c r="AH171" s="575">
        <v>10</v>
      </c>
      <c r="AI171" s="575"/>
      <c r="AJ171" s="575"/>
      <c r="AK171" s="575"/>
      <c r="AL171" s="7" t="s">
        <v>44</v>
      </c>
      <c r="AM171" s="581">
        <f>AB171-AH171</f>
        <v>95</v>
      </c>
      <c r="AN171" s="581"/>
      <c r="AO171" s="581"/>
      <c r="AP171" s="581"/>
      <c r="AQ171" s="581"/>
      <c r="AR171" s="2" t="s">
        <v>221</v>
      </c>
      <c r="AS171" s="2"/>
      <c r="AT171" s="2"/>
      <c r="AU171" s="2"/>
      <c r="AV171" s="2"/>
      <c r="AW171" s="575" t="s">
        <v>44</v>
      </c>
      <c r="AX171" s="575"/>
      <c r="AY171" s="575"/>
      <c r="AZ171" s="2"/>
      <c r="BA171" s="2"/>
      <c r="BB171" s="576">
        <f>BB157</f>
        <v>166.99</v>
      </c>
      <c r="BC171" s="576"/>
      <c r="BD171" s="576"/>
      <c r="BE171" s="576"/>
      <c r="BF171" s="576"/>
      <c r="BG171" s="576"/>
      <c r="BH171" s="576"/>
      <c r="BI171" s="576"/>
      <c r="BJ171" s="576"/>
      <c r="BK171" s="576"/>
      <c r="BL171" s="576"/>
      <c r="BM171" s="576"/>
      <c r="BN171" s="2"/>
      <c r="BO171" s="2"/>
      <c r="BP171" s="2"/>
      <c r="BQ171" s="569" t="s">
        <v>278</v>
      </c>
      <c r="BR171" s="569"/>
      <c r="BS171" s="569"/>
      <c r="BT171" s="569"/>
      <c r="BU171" s="569"/>
      <c r="BV171" s="569"/>
      <c r="BW171" s="569"/>
      <c r="BX171" s="569"/>
      <c r="BY171" s="569"/>
      <c r="BZ171" s="2"/>
      <c r="CA171" s="575"/>
      <c r="CB171" s="575"/>
      <c r="CC171" s="575"/>
      <c r="CD171" s="575"/>
      <c r="CE171" s="575"/>
      <c r="CF171" s="575"/>
      <c r="CG171" s="2"/>
      <c r="CH171" s="2"/>
      <c r="CI171" s="2"/>
      <c r="CJ171" s="2"/>
      <c r="CK171" s="2"/>
      <c r="CL171" s="2"/>
      <c r="CM171" s="2"/>
      <c r="CN171" s="2"/>
      <c r="CO171" s="2"/>
    </row>
    <row r="172" spans="1:93" ht="19.149999999999999" customHeight="1">
      <c r="A172" s="1"/>
      <c r="B172" s="1"/>
      <c r="C172" s="1"/>
      <c r="D172" s="1"/>
      <c r="E172" s="1"/>
      <c r="F172" s="1"/>
      <c r="G172" s="573" t="s">
        <v>222</v>
      </c>
      <c r="H172" s="573"/>
      <c r="I172" s="573"/>
      <c r="J172" s="573"/>
      <c r="K172" s="573"/>
      <c r="L172" s="573"/>
      <c r="M172" s="573"/>
      <c r="N172" s="573"/>
      <c r="O172" s="573"/>
      <c r="P172" s="573"/>
      <c r="Q172" s="573"/>
      <c r="R172" s="573"/>
      <c r="S172" s="573"/>
      <c r="T172" s="573"/>
      <c r="U172" s="573"/>
      <c r="V172" s="573"/>
      <c r="W172" s="573"/>
      <c r="X172" s="573"/>
      <c r="Y172" s="573"/>
      <c r="Z172" s="573"/>
      <c r="AA172" s="573"/>
      <c r="AB172" s="573"/>
      <c r="AC172" s="573"/>
      <c r="AD172" s="573"/>
      <c r="AE172" s="573"/>
      <c r="AF172" s="573"/>
      <c r="AG172" s="573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571" t="s">
        <v>44</v>
      </c>
      <c r="AX172" s="571"/>
      <c r="AY172" s="571"/>
      <c r="AZ172" s="1"/>
      <c r="BA172" s="1"/>
      <c r="BB172" s="572">
        <f>BB170+BB171</f>
        <v>16366.99</v>
      </c>
      <c r="BC172" s="572"/>
      <c r="BD172" s="572"/>
      <c r="BE172" s="572"/>
      <c r="BF172" s="572"/>
      <c r="BG172" s="572"/>
      <c r="BH172" s="572"/>
      <c r="BI172" s="572"/>
      <c r="BJ172" s="572"/>
      <c r="BK172" s="572"/>
      <c r="BL172" s="572"/>
      <c r="BM172" s="572"/>
      <c r="BN172" s="1"/>
      <c r="BO172" s="1"/>
      <c r="BP172" s="1"/>
      <c r="BQ172" s="573" t="s">
        <v>278</v>
      </c>
      <c r="BR172" s="573"/>
      <c r="BS172" s="573"/>
      <c r="BT172" s="573"/>
      <c r="BU172" s="573"/>
      <c r="BV172" s="573"/>
      <c r="BW172" s="573"/>
      <c r="BX172" s="573"/>
      <c r="BY172" s="573"/>
      <c r="BZ172" s="1"/>
      <c r="CA172" s="571"/>
      <c r="CB172" s="571"/>
      <c r="CC172" s="571"/>
      <c r="CD172" s="571"/>
      <c r="CE172" s="571"/>
      <c r="CF172" s="571"/>
      <c r="CG172" s="1"/>
      <c r="CH172" s="1"/>
      <c r="CI172" s="1"/>
      <c r="CJ172" s="1"/>
      <c r="CK172" s="1"/>
      <c r="CL172" s="1"/>
      <c r="CM172" s="1"/>
      <c r="CN172" s="1"/>
      <c r="CO172" s="1"/>
    </row>
    <row r="173" spans="1:93" ht="19.149999999999999" customHeight="1">
      <c r="A173" s="574">
        <v>25</v>
      </c>
      <c r="B173" s="574"/>
      <c r="C173" s="574"/>
      <c r="D173" s="1" t="s">
        <v>208</v>
      </c>
      <c r="E173" s="582" t="s">
        <v>290</v>
      </c>
      <c r="F173" s="573"/>
      <c r="G173" s="573"/>
      <c r="H173" s="573"/>
      <c r="I173" s="573"/>
      <c r="J173" s="573"/>
      <c r="K173" s="573"/>
      <c r="L173" s="573"/>
      <c r="M173" s="573"/>
      <c r="N173" s="573"/>
      <c r="O173" s="573"/>
      <c r="P173" s="573"/>
      <c r="Q173" s="573"/>
      <c r="R173" s="573"/>
      <c r="S173" s="573"/>
      <c r="T173" s="573"/>
      <c r="U173" s="573"/>
      <c r="V173" s="573"/>
      <c r="W173" s="573"/>
      <c r="X173" s="573"/>
      <c r="Y173" s="573"/>
      <c r="Z173" s="573"/>
      <c r="AA173" s="573"/>
      <c r="AB173" s="573"/>
      <c r="AC173" s="573"/>
      <c r="AD173" s="573"/>
      <c r="AE173" s="573"/>
      <c r="AF173" s="573"/>
      <c r="AG173" s="573"/>
      <c r="AH173" s="573"/>
      <c r="AI173" s="573"/>
      <c r="AJ173" s="573"/>
      <c r="AK173" s="573"/>
      <c r="AL173" s="573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</row>
    <row r="174" spans="1:93" ht="19.149999999999999" customHeight="1">
      <c r="A174" s="2"/>
      <c r="B174" s="2"/>
      <c r="C174" s="2"/>
      <c r="D174" s="2"/>
      <c r="E174" s="2"/>
      <c r="F174" s="2"/>
      <c r="G174" s="569" t="s">
        <v>291</v>
      </c>
      <c r="H174" s="569"/>
      <c r="I174" s="569"/>
      <c r="J174" s="569"/>
      <c r="K174" s="569"/>
      <c r="L174" s="569"/>
      <c r="M174" s="569"/>
      <c r="N174" s="569"/>
      <c r="O174" s="569"/>
      <c r="P174" s="569"/>
      <c r="Q174" s="569"/>
      <c r="R174" s="569"/>
      <c r="S174" s="569"/>
      <c r="T174" s="2"/>
      <c r="U174" s="2"/>
      <c r="V174" s="584"/>
      <c r="W174" s="584"/>
      <c r="X174" s="584"/>
      <c r="Y174" s="584"/>
      <c r="Z174" s="2"/>
      <c r="AA174" s="569"/>
      <c r="AB174" s="569"/>
      <c r="AC174" s="569"/>
      <c r="AD174" s="569"/>
      <c r="AE174" s="569"/>
      <c r="AF174" s="569"/>
      <c r="AG174" s="569"/>
      <c r="AH174" s="569"/>
      <c r="AI174" s="576"/>
      <c r="AJ174" s="576"/>
      <c r="AK174" s="576"/>
      <c r="AL174" s="576"/>
      <c r="AM174" s="576"/>
      <c r="AN174" s="576"/>
      <c r="AO174" s="576"/>
      <c r="AP174" s="576"/>
      <c r="AQ174" s="2"/>
      <c r="AR174" s="2"/>
      <c r="AS174" s="2"/>
      <c r="AT174" s="2"/>
      <c r="AU174" s="2"/>
      <c r="AV174" s="2"/>
      <c r="AW174" s="575" t="s">
        <v>44</v>
      </c>
      <c r="AX174" s="575"/>
      <c r="AY174" s="575"/>
      <c r="AZ174" s="2"/>
      <c r="BA174" s="2"/>
      <c r="BB174" s="576">
        <v>13250</v>
      </c>
      <c r="BC174" s="576"/>
      <c r="BD174" s="576"/>
      <c r="BE174" s="576"/>
      <c r="BF174" s="576"/>
      <c r="BG174" s="576"/>
      <c r="BH174" s="576"/>
      <c r="BI174" s="576"/>
      <c r="BJ174" s="576"/>
      <c r="BK174" s="576"/>
      <c r="BL174" s="576"/>
      <c r="BM174" s="576"/>
      <c r="BN174" s="2"/>
      <c r="BO174" s="2"/>
      <c r="BP174" s="2"/>
      <c r="BQ174" s="569" t="s">
        <v>278</v>
      </c>
      <c r="BR174" s="569"/>
      <c r="BS174" s="569"/>
      <c r="BT174" s="569"/>
      <c r="BU174" s="569"/>
      <c r="BV174" s="569"/>
      <c r="BW174" s="569"/>
      <c r="BX174" s="569"/>
      <c r="BY174" s="569"/>
      <c r="BZ174" s="2"/>
      <c r="CA174" s="575"/>
      <c r="CB174" s="575"/>
      <c r="CC174" s="575"/>
      <c r="CD174" s="575"/>
      <c r="CE174" s="575"/>
      <c r="CF174" s="575"/>
      <c r="CG174" s="2"/>
      <c r="CH174" s="2"/>
      <c r="CI174" s="2"/>
      <c r="CJ174" s="2"/>
      <c r="CK174" s="2"/>
      <c r="CL174" s="2"/>
      <c r="CM174" s="2"/>
      <c r="CN174" s="2"/>
      <c r="CO174" s="2"/>
    </row>
    <row r="175" spans="1:93" ht="19.149999999999999" customHeight="1">
      <c r="A175" s="2"/>
      <c r="B175" s="2"/>
      <c r="C175" s="2"/>
      <c r="D175" s="2"/>
      <c r="E175" s="2"/>
      <c r="F175" s="2"/>
      <c r="G175" s="2" t="s">
        <v>219</v>
      </c>
      <c r="H175" s="2"/>
      <c r="I175" s="2"/>
      <c r="J175" s="2"/>
      <c r="K175" s="2"/>
      <c r="L175" s="2"/>
      <c r="M175" s="2"/>
      <c r="N175" s="2" t="s">
        <v>230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581">
        <v>105</v>
      </c>
      <c r="AC175" s="575"/>
      <c r="AD175" s="575"/>
      <c r="AE175" s="575"/>
      <c r="AF175" s="575"/>
      <c r="AG175" s="6" t="s">
        <v>78</v>
      </c>
      <c r="AH175" s="575">
        <v>10</v>
      </c>
      <c r="AI175" s="575"/>
      <c r="AJ175" s="575"/>
      <c r="AK175" s="575"/>
      <c r="AL175" s="7" t="s">
        <v>44</v>
      </c>
      <c r="AM175" s="581">
        <f>AB175-AH175</f>
        <v>95</v>
      </c>
      <c r="AN175" s="581"/>
      <c r="AO175" s="581"/>
      <c r="AP175" s="581"/>
      <c r="AQ175" s="581"/>
      <c r="AR175" s="2" t="s">
        <v>221</v>
      </c>
      <c r="AS175" s="2"/>
      <c r="AT175" s="2"/>
      <c r="AU175" s="2"/>
      <c r="AV175" s="2"/>
      <c r="AW175" s="575" t="s">
        <v>44</v>
      </c>
      <c r="AX175" s="575"/>
      <c r="AY175" s="575"/>
      <c r="AZ175" s="2"/>
      <c r="BA175" s="2"/>
      <c r="BB175" s="576">
        <f>BB171</f>
        <v>166.99</v>
      </c>
      <c r="BC175" s="576"/>
      <c r="BD175" s="576"/>
      <c r="BE175" s="576"/>
      <c r="BF175" s="576"/>
      <c r="BG175" s="576"/>
      <c r="BH175" s="576"/>
      <c r="BI175" s="576"/>
      <c r="BJ175" s="576"/>
      <c r="BK175" s="576"/>
      <c r="BL175" s="576"/>
      <c r="BM175" s="576"/>
      <c r="BN175" s="2"/>
      <c r="BO175" s="2"/>
      <c r="BP175" s="2"/>
      <c r="BQ175" s="569" t="s">
        <v>278</v>
      </c>
      <c r="BR175" s="569"/>
      <c r="BS175" s="569"/>
      <c r="BT175" s="569"/>
      <c r="BU175" s="569"/>
      <c r="BV175" s="569"/>
      <c r="BW175" s="569"/>
      <c r="BX175" s="569"/>
      <c r="BY175" s="569"/>
      <c r="BZ175" s="2"/>
      <c r="CA175" s="575"/>
      <c r="CB175" s="575"/>
      <c r="CC175" s="575"/>
      <c r="CD175" s="575"/>
      <c r="CE175" s="575"/>
      <c r="CF175" s="575"/>
      <c r="CG175" s="2"/>
      <c r="CH175" s="2"/>
      <c r="CI175" s="2"/>
      <c r="CJ175" s="2"/>
      <c r="CK175" s="2"/>
      <c r="CL175" s="2"/>
      <c r="CM175" s="2"/>
      <c r="CN175" s="2"/>
      <c r="CO175" s="2"/>
    </row>
    <row r="176" spans="1:93" ht="19.149999999999999" customHeight="1">
      <c r="A176" s="2"/>
      <c r="B176" s="2"/>
      <c r="C176" s="2"/>
      <c r="D176" s="2"/>
      <c r="E176" s="2"/>
      <c r="F176" s="2"/>
      <c r="G176" s="569" t="s">
        <v>281</v>
      </c>
      <c r="H176" s="569"/>
      <c r="I176" s="569"/>
      <c r="J176" s="569"/>
      <c r="K176" s="569"/>
      <c r="L176" s="569"/>
      <c r="M176" s="569"/>
      <c r="N176" s="569"/>
      <c r="O176" s="569"/>
      <c r="P176" s="569"/>
      <c r="Q176" s="569"/>
      <c r="R176" s="569"/>
      <c r="S176" s="569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575" t="s">
        <v>44</v>
      </c>
      <c r="AX176" s="575"/>
      <c r="AY176" s="575"/>
      <c r="AZ176" s="2"/>
      <c r="BA176" s="2"/>
      <c r="BB176" s="576">
        <f>BB174+BB175</f>
        <v>13416.99</v>
      </c>
      <c r="BC176" s="576"/>
      <c r="BD176" s="576"/>
      <c r="BE176" s="576"/>
      <c r="BF176" s="576"/>
      <c r="BG176" s="576"/>
      <c r="BH176" s="576"/>
      <c r="BI176" s="576"/>
      <c r="BJ176" s="576"/>
      <c r="BK176" s="576"/>
      <c r="BL176" s="576"/>
      <c r="BM176" s="576"/>
      <c r="BN176" s="2"/>
      <c r="BO176" s="2"/>
      <c r="BP176" s="2"/>
      <c r="BQ176" s="569" t="s">
        <v>278</v>
      </c>
      <c r="BR176" s="569"/>
      <c r="BS176" s="569"/>
      <c r="BT176" s="569"/>
      <c r="BU176" s="569"/>
      <c r="BV176" s="569"/>
      <c r="BW176" s="569"/>
      <c r="BX176" s="569"/>
      <c r="BY176" s="569"/>
      <c r="BZ176" s="2"/>
      <c r="CA176" s="575"/>
      <c r="CB176" s="575"/>
      <c r="CC176" s="575"/>
      <c r="CD176" s="575"/>
      <c r="CE176" s="575"/>
      <c r="CF176" s="575"/>
      <c r="CG176" s="2"/>
      <c r="CH176" s="2"/>
      <c r="CI176" s="2"/>
      <c r="CJ176" s="2"/>
      <c r="CK176" s="2"/>
      <c r="CL176" s="2"/>
      <c r="CM176" s="2"/>
      <c r="CN176" s="2"/>
      <c r="CO176" s="2"/>
    </row>
    <row r="177" spans="1:93" ht="19.149999999999999" customHeight="1">
      <c r="A177" s="1"/>
      <c r="B177" s="1"/>
      <c r="C177" s="1"/>
      <c r="D177" s="1"/>
      <c r="E177" s="1"/>
      <c r="F177" s="1"/>
      <c r="G177" s="573" t="s">
        <v>213</v>
      </c>
      <c r="H177" s="573"/>
      <c r="I177" s="573"/>
      <c r="J177" s="573"/>
      <c r="K177" s="573"/>
      <c r="L177" s="573"/>
      <c r="M177" s="573"/>
      <c r="N177" s="573"/>
      <c r="O177" s="573"/>
      <c r="P177" s="573"/>
      <c r="Q177" s="573"/>
      <c r="R177" s="573"/>
      <c r="S177" s="573"/>
      <c r="T177" s="573"/>
      <c r="U177" s="573"/>
      <c r="V177" s="573"/>
      <c r="W177" s="573"/>
      <c r="X177" s="575" t="s">
        <v>282</v>
      </c>
      <c r="Y177" s="575"/>
      <c r="Z177" s="575"/>
      <c r="AA177" s="575"/>
      <c r="AB177" s="575"/>
      <c r="AC177" s="575"/>
      <c r="AD177" s="575"/>
      <c r="AE177" s="575"/>
      <c r="AF177" s="575"/>
      <c r="AG177" s="575"/>
      <c r="AH177" s="575"/>
      <c r="AI177" s="575"/>
      <c r="AJ177" s="575">
        <v>0.2</v>
      </c>
      <c r="AK177" s="575"/>
      <c r="AL177" s="575"/>
      <c r="AM177" s="575"/>
      <c r="AN177" s="575" t="s">
        <v>283</v>
      </c>
      <c r="AO177" s="575"/>
      <c r="AP177" s="575"/>
      <c r="AQ177" s="575"/>
      <c r="AR177" s="575"/>
      <c r="AS177" s="575"/>
      <c r="AT177" s="575"/>
      <c r="AU177" s="575"/>
      <c r="AV177" s="575"/>
      <c r="AW177" s="571" t="s">
        <v>44</v>
      </c>
      <c r="AX177" s="571"/>
      <c r="AY177" s="571"/>
      <c r="AZ177" s="1"/>
      <c r="BA177" s="1"/>
      <c r="BB177" s="583">
        <v>2.0817400000000004</v>
      </c>
      <c r="BC177" s="583"/>
      <c r="BD177" s="583"/>
      <c r="BE177" s="583"/>
      <c r="BF177" s="583"/>
      <c r="BG177" s="583"/>
      <c r="BH177" s="583"/>
      <c r="BI177" s="583"/>
      <c r="BJ177" s="583"/>
      <c r="BK177" s="583"/>
      <c r="BL177" s="583"/>
      <c r="BM177" s="583"/>
      <c r="BN177" s="1"/>
      <c r="BO177" s="1"/>
      <c r="BP177" s="1"/>
      <c r="BQ177" s="573" t="s">
        <v>212</v>
      </c>
      <c r="BR177" s="573"/>
      <c r="BS177" s="573"/>
      <c r="BT177" s="573"/>
      <c r="BU177" s="573"/>
      <c r="BV177" s="573"/>
      <c r="BW177" s="573"/>
      <c r="BX177" s="573"/>
      <c r="BY177" s="573"/>
      <c r="BZ177" s="1"/>
      <c r="CA177" s="571"/>
      <c r="CB177" s="571"/>
      <c r="CC177" s="571"/>
      <c r="CD177" s="571"/>
      <c r="CE177" s="571"/>
      <c r="CF177" s="571"/>
      <c r="CG177" s="1"/>
      <c r="CH177" s="1"/>
      <c r="CI177" s="1"/>
      <c r="CJ177" s="1"/>
      <c r="CK177" s="1"/>
      <c r="CL177" s="1"/>
      <c r="CM177" s="1"/>
      <c r="CN177" s="1"/>
      <c r="CO177" s="1"/>
    </row>
    <row r="178" spans="1:93" ht="19.149999999999999" customHeight="1">
      <c r="A178" s="574">
        <v>26</v>
      </c>
      <c r="B178" s="574"/>
      <c r="C178" s="574"/>
      <c r="D178" s="1" t="s">
        <v>208</v>
      </c>
      <c r="E178" s="582" t="s">
        <v>292</v>
      </c>
      <c r="F178" s="582"/>
      <c r="G178" s="582"/>
      <c r="H178" s="582"/>
      <c r="I178" s="582"/>
      <c r="J178" s="582"/>
      <c r="K178" s="582"/>
      <c r="L178" s="582"/>
      <c r="M178" s="582"/>
      <c r="N178" s="582"/>
      <c r="O178" s="582"/>
      <c r="P178" s="582"/>
      <c r="Q178" s="582"/>
      <c r="R178" s="582"/>
      <c r="S178" s="582"/>
      <c r="T178" s="582"/>
      <c r="U178" s="582"/>
      <c r="V178" s="582"/>
      <c r="W178" s="582"/>
      <c r="X178" s="582"/>
      <c r="Y178" s="582"/>
      <c r="Z178" s="582"/>
      <c r="AA178" s="582"/>
      <c r="AB178" s="582"/>
      <c r="AC178" s="582"/>
      <c r="AD178" s="582"/>
      <c r="AE178" s="582"/>
      <c r="AF178" s="582"/>
      <c r="AG178" s="582"/>
      <c r="AH178" s="582"/>
      <c r="AI178" s="582"/>
      <c r="AJ178" s="582"/>
      <c r="AK178" s="582"/>
      <c r="AL178" s="582"/>
      <c r="AM178" s="582"/>
      <c r="AN178" s="582"/>
      <c r="AO178" s="582"/>
      <c r="AP178" s="582"/>
      <c r="AQ178" s="582"/>
      <c r="AR178" s="582"/>
      <c r="AS178" s="582"/>
      <c r="AT178" s="582"/>
      <c r="AU178" s="582"/>
      <c r="AV178" s="582"/>
      <c r="AW178" s="582"/>
      <c r="AX178" s="582"/>
      <c r="AY178" s="582"/>
      <c r="AZ178" s="582"/>
      <c r="BA178" s="582"/>
      <c r="BB178" s="582"/>
      <c r="BC178" s="582"/>
      <c r="BD178" s="582"/>
      <c r="BE178" s="582"/>
      <c r="BF178" s="582"/>
      <c r="BG178" s="582"/>
      <c r="BH178" s="582"/>
      <c r="BI178" s="582"/>
      <c r="BJ178" s="582"/>
      <c r="BK178" s="582"/>
      <c r="BL178" s="582"/>
      <c r="BM178" s="582"/>
      <c r="BN178" s="1"/>
      <c r="BO178" s="1"/>
      <c r="BP178" s="1"/>
      <c r="BQ178" s="8"/>
      <c r="BR178" s="8"/>
      <c r="BS178" s="8"/>
      <c r="BT178" s="8"/>
      <c r="BU178" s="8"/>
      <c r="BV178" s="8"/>
      <c r="BW178" s="8"/>
      <c r="BX178" s="8"/>
      <c r="BY178" s="8"/>
      <c r="BZ178" s="1"/>
      <c r="CA178" s="4"/>
      <c r="CB178" s="4"/>
      <c r="CC178" s="4"/>
      <c r="CD178" s="4"/>
      <c r="CE178" s="4"/>
      <c r="CF178" s="4"/>
      <c r="CG178" s="1"/>
      <c r="CH178" s="1"/>
      <c r="CI178" s="1"/>
      <c r="CJ178" s="1"/>
      <c r="CK178" s="1"/>
      <c r="CL178" s="1"/>
      <c r="CM178" s="1"/>
      <c r="CN178" s="1"/>
      <c r="CO178" s="1"/>
    </row>
    <row r="179" spans="1:93" ht="19.149999999999999" customHeight="1">
      <c r="A179" s="2"/>
      <c r="B179" s="2"/>
      <c r="C179" s="2"/>
      <c r="D179" s="2"/>
      <c r="E179" s="2"/>
      <c r="F179" s="2"/>
      <c r="G179" s="569" t="s">
        <v>293</v>
      </c>
      <c r="H179" s="569"/>
      <c r="I179" s="569"/>
      <c r="J179" s="569"/>
      <c r="K179" s="569"/>
      <c r="L179" s="569"/>
      <c r="M179" s="569"/>
      <c r="N179" s="569"/>
      <c r="O179" s="569"/>
      <c r="P179" s="569"/>
      <c r="Q179" s="569"/>
      <c r="R179" s="569"/>
      <c r="S179" s="569"/>
      <c r="T179" s="569"/>
      <c r="U179" s="569"/>
      <c r="V179" s="569"/>
      <c r="W179" s="569"/>
      <c r="X179" s="569"/>
      <c r="Y179" s="569"/>
      <c r="Z179" s="569"/>
      <c r="AA179" s="569"/>
      <c r="AB179" s="569"/>
      <c r="AC179" s="569"/>
      <c r="AD179" s="569"/>
      <c r="AE179" s="569"/>
      <c r="AF179" s="569"/>
      <c r="AG179" s="569"/>
      <c r="AH179" s="569"/>
      <c r="AI179" s="569"/>
      <c r="AJ179" s="569"/>
      <c r="AK179" s="569"/>
      <c r="AL179" s="569"/>
      <c r="AM179" s="569"/>
      <c r="AN179" s="569"/>
      <c r="AO179" s="569"/>
      <c r="AP179" s="569"/>
      <c r="AQ179" s="569"/>
      <c r="AR179" s="569"/>
      <c r="AS179" s="569"/>
      <c r="AT179" s="569"/>
      <c r="AU179" s="569"/>
      <c r="AV179" s="569"/>
      <c r="AW179" s="569"/>
      <c r="AX179" s="569"/>
      <c r="AY179" s="569"/>
      <c r="AZ179" s="569"/>
      <c r="BA179" s="569"/>
      <c r="BB179" s="569"/>
      <c r="BC179" s="569"/>
      <c r="BD179" s="569"/>
      <c r="BE179" s="569"/>
      <c r="BF179" s="569"/>
      <c r="BG179" s="569"/>
      <c r="BH179" s="569"/>
      <c r="BI179" s="569"/>
      <c r="BJ179" s="569"/>
      <c r="BK179" s="569"/>
      <c r="BL179" s="569"/>
      <c r="BM179" s="569"/>
      <c r="BN179" s="569"/>
      <c r="BO179" s="569"/>
      <c r="BP179" s="569"/>
      <c r="BQ179" s="569"/>
      <c r="BR179" s="569"/>
      <c r="BS179" s="569"/>
      <c r="BT179" s="569"/>
      <c r="BU179" s="569"/>
      <c r="BV179" s="569"/>
      <c r="BW179" s="569"/>
      <c r="BX179" s="569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</row>
    <row r="180" spans="1:93" ht="19.149999999999999" customHeight="1">
      <c r="A180" s="2"/>
      <c r="B180" s="2"/>
      <c r="C180" s="2"/>
      <c r="D180" s="2"/>
      <c r="E180" s="2"/>
      <c r="F180" s="2"/>
      <c r="G180" s="569" t="s">
        <v>294</v>
      </c>
      <c r="H180" s="569"/>
      <c r="I180" s="569"/>
      <c r="J180" s="569"/>
      <c r="K180" s="569"/>
      <c r="L180" s="569"/>
      <c r="M180" s="569"/>
      <c r="N180" s="569"/>
      <c r="O180" s="569"/>
      <c r="P180" s="569"/>
      <c r="Q180" s="569"/>
      <c r="R180" s="569"/>
      <c r="S180" s="569"/>
      <c r="T180" s="569"/>
      <c r="U180" s="569"/>
      <c r="V180" s="569"/>
      <c r="W180" s="569"/>
      <c r="X180" s="569"/>
      <c r="Y180" s="569"/>
      <c r="Z180" s="569"/>
      <c r="AA180" s="569"/>
      <c r="AB180" s="569"/>
      <c r="AC180" s="569"/>
      <c r="AD180" s="569"/>
      <c r="AE180" s="569"/>
      <c r="AF180" s="569"/>
      <c r="AG180" s="569"/>
      <c r="AH180" s="569"/>
      <c r="AI180" s="569"/>
      <c r="AJ180" s="569"/>
      <c r="AK180" s="569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575" t="s">
        <v>44</v>
      </c>
      <c r="AX180" s="575"/>
      <c r="AY180" s="575"/>
      <c r="AZ180" s="2"/>
      <c r="BA180" s="2"/>
      <c r="BB180" s="576">
        <v>1318.56</v>
      </c>
      <c r="BC180" s="576"/>
      <c r="BD180" s="576"/>
      <c r="BE180" s="576"/>
      <c r="BF180" s="576"/>
      <c r="BG180" s="576"/>
      <c r="BH180" s="576"/>
      <c r="BI180" s="576"/>
      <c r="BJ180" s="576"/>
      <c r="BK180" s="576"/>
      <c r="BL180" s="576"/>
      <c r="BM180" s="576"/>
      <c r="BN180" s="2"/>
      <c r="BO180" s="2"/>
      <c r="BP180" s="2"/>
      <c r="BQ180" s="569" t="s">
        <v>278</v>
      </c>
      <c r="BR180" s="569"/>
      <c r="BS180" s="569"/>
      <c r="BT180" s="569"/>
      <c r="BU180" s="569"/>
      <c r="BV180" s="569"/>
      <c r="BW180" s="569"/>
      <c r="BX180" s="569"/>
      <c r="BY180" s="569"/>
      <c r="BZ180" s="2"/>
      <c r="CA180" s="575"/>
      <c r="CB180" s="575"/>
      <c r="CC180" s="575"/>
      <c r="CD180" s="575"/>
      <c r="CE180" s="575"/>
      <c r="CF180" s="575"/>
      <c r="CG180" s="2"/>
      <c r="CH180" s="2"/>
      <c r="CI180" s="2"/>
      <c r="CJ180" s="2"/>
      <c r="CK180" s="2"/>
      <c r="CL180" s="2"/>
      <c r="CM180" s="2"/>
      <c r="CN180" s="2"/>
      <c r="CO180" s="2"/>
    </row>
    <row r="181" spans="1:93" ht="19.149999999999999" customHeight="1">
      <c r="A181" s="2"/>
      <c r="B181" s="2"/>
      <c r="C181" s="2"/>
      <c r="D181" s="2"/>
      <c r="E181" s="2"/>
      <c r="F181" s="2"/>
      <c r="G181" s="2" t="s">
        <v>219</v>
      </c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 t="s">
        <v>220</v>
      </c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581">
        <v>20</v>
      </c>
      <c r="AK181" s="581"/>
      <c r="AL181" s="581"/>
      <c r="AM181" s="581"/>
      <c r="AN181" s="581"/>
      <c r="AO181" s="2" t="s">
        <v>221</v>
      </c>
      <c r="AP181" s="2"/>
      <c r="AQ181" s="2"/>
      <c r="AR181" s="2"/>
      <c r="AS181" s="2"/>
      <c r="AT181" s="2"/>
      <c r="AU181" s="2"/>
      <c r="AV181" s="2"/>
      <c r="AW181" s="575" t="s">
        <v>44</v>
      </c>
      <c r="AX181" s="575"/>
      <c r="AY181" s="575"/>
      <c r="AZ181" s="2"/>
      <c r="BA181" s="2"/>
      <c r="BB181" s="576">
        <v>58.66</v>
      </c>
      <c r="BC181" s="576"/>
      <c r="BD181" s="576"/>
      <c r="BE181" s="576"/>
      <c r="BF181" s="576"/>
      <c r="BG181" s="576"/>
      <c r="BH181" s="576"/>
      <c r="BI181" s="576"/>
      <c r="BJ181" s="576"/>
      <c r="BK181" s="576"/>
      <c r="BL181" s="576"/>
      <c r="BM181" s="576"/>
      <c r="BN181" s="2"/>
      <c r="BO181" s="2"/>
      <c r="BP181" s="2"/>
      <c r="BQ181" s="569" t="s">
        <v>278</v>
      </c>
      <c r="BR181" s="569"/>
      <c r="BS181" s="569"/>
      <c r="BT181" s="569"/>
      <c r="BU181" s="569"/>
      <c r="BV181" s="569"/>
      <c r="BW181" s="569"/>
      <c r="BX181" s="569"/>
      <c r="BY181" s="569"/>
      <c r="BZ181" s="2"/>
      <c r="CA181" s="575"/>
      <c r="CB181" s="575"/>
      <c r="CC181" s="575"/>
      <c r="CD181" s="575"/>
      <c r="CE181" s="575"/>
      <c r="CF181" s="575"/>
      <c r="CG181" s="2"/>
      <c r="CH181" s="2"/>
      <c r="CI181" s="2"/>
      <c r="CJ181" s="2"/>
      <c r="CK181" s="2"/>
      <c r="CL181" s="2"/>
      <c r="CM181" s="2"/>
      <c r="CN181" s="2"/>
      <c r="CO181" s="2"/>
    </row>
    <row r="182" spans="1:93" ht="19.149999999999999" customHeight="1">
      <c r="A182" s="2"/>
      <c r="B182" s="2"/>
      <c r="C182" s="2"/>
      <c r="D182" s="2"/>
      <c r="E182" s="2"/>
      <c r="F182" s="2"/>
      <c r="G182" s="2" t="s">
        <v>222</v>
      </c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575" t="s">
        <v>44</v>
      </c>
      <c r="AX182" s="575"/>
      <c r="AY182" s="575"/>
      <c r="AZ182" s="2"/>
      <c r="BA182" s="2"/>
      <c r="BB182" s="576">
        <v>1377.22</v>
      </c>
      <c r="BC182" s="576"/>
      <c r="BD182" s="576"/>
      <c r="BE182" s="576"/>
      <c r="BF182" s="576"/>
      <c r="BG182" s="576"/>
      <c r="BH182" s="576"/>
      <c r="BI182" s="576"/>
      <c r="BJ182" s="576"/>
      <c r="BK182" s="576"/>
      <c r="BL182" s="576"/>
      <c r="BM182" s="576"/>
      <c r="BN182" s="2"/>
      <c r="BO182" s="2"/>
      <c r="BP182" s="2"/>
      <c r="BQ182" s="569" t="s">
        <v>278</v>
      </c>
      <c r="BR182" s="569"/>
      <c r="BS182" s="569"/>
      <c r="BT182" s="569"/>
      <c r="BU182" s="569"/>
      <c r="BV182" s="569"/>
      <c r="BW182" s="569"/>
      <c r="BX182" s="569"/>
      <c r="BY182" s="569"/>
      <c r="BZ182" s="2"/>
      <c r="CA182" s="575"/>
      <c r="CB182" s="575"/>
      <c r="CC182" s="575"/>
      <c r="CD182" s="575"/>
      <c r="CE182" s="575"/>
      <c r="CF182" s="575"/>
      <c r="CG182" s="2"/>
      <c r="CH182" s="2"/>
      <c r="CI182" s="2"/>
      <c r="CJ182" s="2"/>
      <c r="CK182" s="2"/>
      <c r="CL182" s="2"/>
      <c r="CM182" s="2"/>
      <c r="CN182" s="2"/>
      <c r="CO182" s="2"/>
    </row>
    <row r="183" spans="1:93" ht="19.149999999999999" customHeight="1">
      <c r="A183" s="1"/>
      <c r="B183" s="1"/>
      <c r="C183" s="1"/>
      <c r="D183" s="1"/>
      <c r="E183" s="1"/>
      <c r="F183" s="1"/>
      <c r="G183" s="573" t="s">
        <v>295</v>
      </c>
      <c r="H183" s="573"/>
      <c r="I183" s="573"/>
      <c r="J183" s="573"/>
      <c r="K183" s="573"/>
      <c r="L183" s="573"/>
      <c r="M183" s="573"/>
      <c r="N183" s="573"/>
      <c r="O183" s="573"/>
      <c r="P183" s="573"/>
      <c r="Q183" s="573"/>
      <c r="R183" s="573"/>
      <c r="S183" s="573"/>
      <c r="T183" s="573"/>
      <c r="U183" s="573"/>
      <c r="V183" s="573"/>
      <c r="W183" s="573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581">
        <v>5</v>
      </c>
      <c r="AK183" s="581"/>
      <c r="AL183" s="581"/>
      <c r="AM183" s="581"/>
      <c r="AN183" s="581"/>
      <c r="AO183" s="2" t="s">
        <v>296</v>
      </c>
      <c r="AP183" s="2"/>
      <c r="AQ183" s="2"/>
      <c r="AR183" s="2"/>
      <c r="AS183" s="2"/>
      <c r="AT183" s="2"/>
      <c r="AU183" s="2"/>
      <c r="AV183" s="2"/>
      <c r="AW183" s="571" t="s">
        <v>44</v>
      </c>
      <c r="AX183" s="571"/>
      <c r="AY183" s="571"/>
      <c r="AZ183" s="1"/>
      <c r="BA183" s="1"/>
      <c r="BB183" s="572">
        <v>167.96</v>
      </c>
      <c r="BC183" s="572">
        <v>0</v>
      </c>
      <c r="BD183" s="572">
        <v>0</v>
      </c>
      <c r="BE183" s="572">
        <v>0</v>
      </c>
      <c r="BF183" s="572">
        <v>0</v>
      </c>
      <c r="BG183" s="572">
        <v>0</v>
      </c>
      <c r="BH183" s="572">
        <v>0</v>
      </c>
      <c r="BI183" s="572">
        <v>0</v>
      </c>
      <c r="BJ183" s="572">
        <v>0</v>
      </c>
      <c r="BK183" s="572">
        <v>0</v>
      </c>
      <c r="BL183" s="572">
        <v>0</v>
      </c>
      <c r="BM183" s="572">
        <v>0</v>
      </c>
      <c r="BN183" s="1"/>
      <c r="BO183" s="1"/>
      <c r="BP183" s="1"/>
      <c r="BQ183" s="573" t="s">
        <v>212</v>
      </c>
      <c r="BR183" s="573"/>
      <c r="BS183" s="573"/>
      <c r="BT183" s="573"/>
      <c r="BU183" s="573"/>
      <c r="BV183" s="573"/>
      <c r="BW183" s="573"/>
      <c r="BX183" s="573"/>
      <c r="BY183" s="573"/>
      <c r="BZ183" s="1"/>
      <c r="CA183" s="571"/>
      <c r="CB183" s="571"/>
      <c r="CC183" s="571"/>
      <c r="CD183" s="571"/>
      <c r="CE183" s="571"/>
      <c r="CF183" s="571"/>
      <c r="CG183" s="1"/>
      <c r="CH183" s="1"/>
      <c r="CI183" s="1"/>
      <c r="CJ183" s="1"/>
      <c r="CK183" s="1"/>
      <c r="CL183" s="1"/>
      <c r="CM183" s="1"/>
      <c r="CN183" s="1"/>
      <c r="CO183" s="1"/>
    </row>
    <row r="184" spans="1:93" ht="19.149999999999999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</row>
    <row r="185" spans="1:93" ht="19.149999999999999" customHeight="1">
      <c r="A185" s="574">
        <v>27</v>
      </c>
      <c r="B185" s="574"/>
      <c r="C185" s="574"/>
      <c r="D185" s="1" t="s">
        <v>208</v>
      </c>
      <c r="E185" s="582" t="s">
        <v>297</v>
      </c>
      <c r="F185" s="573"/>
      <c r="G185" s="573"/>
      <c r="H185" s="573"/>
      <c r="I185" s="573"/>
      <c r="J185" s="573"/>
      <c r="K185" s="573"/>
      <c r="L185" s="573"/>
      <c r="M185" s="573"/>
      <c r="N185" s="573"/>
      <c r="O185" s="573"/>
      <c r="P185" s="573"/>
      <c r="Q185" s="573"/>
      <c r="R185" s="573"/>
      <c r="S185" s="573"/>
      <c r="T185" s="573"/>
      <c r="U185" s="573"/>
      <c r="V185" s="2" t="s">
        <v>298</v>
      </c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</row>
    <row r="186" spans="1:93" ht="19.149999999999999" customHeight="1">
      <c r="A186" s="2"/>
      <c r="B186" s="2"/>
      <c r="C186" s="2"/>
      <c r="D186" s="2"/>
      <c r="E186" s="2"/>
      <c r="F186" s="2"/>
      <c r="G186" s="569" t="s">
        <v>299</v>
      </c>
      <c r="H186" s="569"/>
      <c r="I186" s="569"/>
      <c r="J186" s="569"/>
      <c r="K186" s="569"/>
      <c r="L186" s="569"/>
      <c r="M186" s="569"/>
      <c r="N186" s="569"/>
      <c r="O186" s="569"/>
      <c r="P186" s="569"/>
      <c r="Q186" s="569"/>
      <c r="R186" s="569"/>
      <c r="S186" s="569"/>
      <c r="T186" s="569"/>
      <c r="U186" s="569"/>
      <c r="V186" s="569"/>
      <c r="W186" s="569"/>
      <c r="X186" s="569"/>
      <c r="Y186" s="569"/>
      <c r="Z186" s="569"/>
      <c r="AA186" s="569"/>
      <c r="AB186" s="569"/>
      <c r="AC186" s="569"/>
      <c r="AD186" s="569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575" t="s">
        <v>300</v>
      </c>
      <c r="AS186" s="575"/>
      <c r="AT186" s="575"/>
      <c r="AU186" s="575"/>
      <c r="AV186" s="575"/>
      <c r="AW186" s="575" t="s">
        <v>44</v>
      </c>
      <c r="AX186" s="575"/>
      <c r="AY186" s="575"/>
      <c r="AZ186" s="2"/>
      <c r="BA186" s="2"/>
      <c r="BB186" s="580">
        <v>6.23</v>
      </c>
      <c r="BC186" s="580"/>
      <c r="BD186" s="580"/>
      <c r="BE186" s="580"/>
      <c r="BF186" s="580"/>
      <c r="BG186" s="580"/>
      <c r="BH186" s="580"/>
      <c r="BI186" s="580"/>
      <c r="BJ186" s="580"/>
      <c r="BK186" s="580"/>
      <c r="BL186" s="580"/>
      <c r="BM186" s="580"/>
      <c r="BN186" s="2"/>
      <c r="BO186" s="2"/>
      <c r="BP186" s="2"/>
      <c r="BQ186" s="569"/>
      <c r="BR186" s="569"/>
      <c r="BS186" s="569"/>
      <c r="BT186" s="569"/>
      <c r="BU186" s="569"/>
      <c r="BV186" s="569"/>
      <c r="BW186" s="569"/>
      <c r="BX186" s="569"/>
      <c r="BY186" s="569"/>
      <c r="BZ186" s="2"/>
      <c r="CA186" s="575"/>
      <c r="CB186" s="575"/>
      <c r="CC186" s="575"/>
      <c r="CD186" s="575"/>
      <c r="CE186" s="575"/>
      <c r="CF186" s="575"/>
      <c r="CG186" s="2"/>
      <c r="CH186" s="2"/>
      <c r="CI186" s="2"/>
      <c r="CJ186" s="2"/>
      <c r="CK186" s="2"/>
      <c r="CL186" s="2"/>
      <c r="CM186" s="2"/>
      <c r="CN186" s="2"/>
      <c r="CO186" s="2"/>
    </row>
    <row r="187" spans="1:93" ht="19.149999999999999" customHeight="1">
      <c r="A187" s="2"/>
      <c r="B187" s="2"/>
      <c r="C187" s="2"/>
      <c r="D187" s="2"/>
      <c r="E187" s="2"/>
      <c r="F187" s="2"/>
      <c r="G187" s="579" t="s">
        <v>301</v>
      </c>
      <c r="H187" s="569"/>
      <c r="I187" s="569"/>
      <c r="J187" s="569"/>
      <c r="K187" s="569"/>
      <c r="L187" s="569"/>
      <c r="M187" s="569"/>
      <c r="N187" s="569"/>
      <c r="O187" s="569"/>
      <c r="P187" s="569"/>
      <c r="Q187" s="569"/>
      <c r="R187" s="569"/>
      <c r="S187" s="569"/>
      <c r="T187" s="569"/>
      <c r="U187" s="569"/>
      <c r="V187" s="569"/>
      <c r="W187" s="569"/>
      <c r="X187" s="569"/>
      <c r="Y187" s="569"/>
      <c r="Z187" s="569"/>
      <c r="AA187" s="569"/>
      <c r="AB187" s="569"/>
      <c r="AC187" s="569"/>
      <c r="AD187" s="569"/>
      <c r="AE187" s="569"/>
      <c r="AF187" s="569"/>
      <c r="AG187" s="569"/>
      <c r="AH187" s="569"/>
      <c r="AI187" s="569"/>
      <c r="AJ187" s="569"/>
      <c r="AK187" s="569"/>
      <c r="AL187" s="569"/>
      <c r="AM187" s="569"/>
      <c r="AN187" s="569"/>
      <c r="AO187" s="569"/>
      <c r="AP187" s="569"/>
      <c r="AQ187" s="569"/>
      <c r="AR187" s="569"/>
      <c r="AS187" s="569"/>
      <c r="AT187" s="569"/>
      <c r="AU187" s="569"/>
      <c r="AV187" s="569"/>
      <c r="AW187" s="575" t="s">
        <v>44</v>
      </c>
      <c r="AX187" s="575"/>
      <c r="AY187" s="575"/>
      <c r="AZ187" s="2"/>
      <c r="BA187" s="2"/>
      <c r="BB187" s="576">
        <v>25.592588694</v>
      </c>
      <c r="BC187" s="576"/>
      <c r="BD187" s="576"/>
      <c r="BE187" s="576"/>
      <c r="BF187" s="576"/>
      <c r="BG187" s="576"/>
      <c r="BH187" s="576"/>
      <c r="BI187" s="576"/>
      <c r="BJ187" s="576"/>
      <c r="BK187" s="576"/>
      <c r="BL187" s="576"/>
      <c r="BM187" s="576"/>
      <c r="BN187" s="2"/>
      <c r="BO187" s="2"/>
      <c r="BP187" s="2"/>
      <c r="BQ187" s="569" t="s">
        <v>212</v>
      </c>
      <c r="BR187" s="569"/>
      <c r="BS187" s="569"/>
      <c r="BT187" s="569"/>
      <c r="BU187" s="569"/>
      <c r="BV187" s="569"/>
      <c r="BW187" s="569"/>
      <c r="BX187" s="569"/>
      <c r="BY187" s="569"/>
      <c r="BZ187" s="2"/>
      <c r="CA187" s="575"/>
      <c r="CB187" s="575"/>
      <c r="CC187" s="575"/>
      <c r="CD187" s="575"/>
      <c r="CE187" s="575"/>
      <c r="CF187" s="575"/>
      <c r="CG187" s="2"/>
      <c r="CH187" s="2"/>
      <c r="CI187" s="2"/>
      <c r="CJ187" s="2"/>
      <c r="CK187" s="2"/>
      <c r="CL187" s="2"/>
      <c r="CM187" s="2"/>
      <c r="CN187" s="2"/>
      <c r="CO187" s="2"/>
    </row>
    <row r="188" spans="1:93" ht="19.149999999999999" customHeight="1">
      <c r="A188" s="2"/>
      <c r="B188" s="2"/>
      <c r="C188" s="2"/>
      <c r="D188" s="2"/>
      <c r="E188" s="2"/>
      <c r="F188" s="2"/>
      <c r="G188" s="569" t="s">
        <v>302</v>
      </c>
      <c r="H188" s="569"/>
      <c r="I188" s="569"/>
      <c r="J188" s="569"/>
      <c r="K188" s="569"/>
      <c r="L188" s="569"/>
      <c r="M188" s="569"/>
      <c r="N188" s="569"/>
      <c r="O188" s="569"/>
      <c r="P188" s="569"/>
      <c r="Q188" s="569"/>
      <c r="R188" s="569"/>
      <c r="S188" s="569"/>
      <c r="T188" s="569"/>
      <c r="U188" s="569"/>
      <c r="V188" s="569"/>
      <c r="W188" s="569"/>
      <c r="X188" s="569"/>
      <c r="Y188" s="569"/>
      <c r="Z188" s="569"/>
      <c r="AA188" s="569"/>
      <c r="AB188" s="569"/>
      <c r="AC188" s="569"/>
      <c r="AD188" s="569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575" t="s">
        <v>300</v>
      </c>
      <c r="AS188" s="575"/>
      <c r="AT188" s="575"/>
      <c r="AU188" s="575"/>
      <c r="AV188" s="575"/>
      <c r="AW188" s="575" t="s">
        <v>44</v>
      </c>
      <c r="AX188" s="575"/>
      <c r="AY188" s="575"/>
      <c r="AZ188" s="2"/>
      <c r="BA188" s="2"/>
      <c r="BB188" s="580">
        <v>2.09</v>
      </c>
      <c r="BC188" s="580"/>
      <c r="BD188" s="580"/>
      <c r="BE188" s="580"/>
      <c r="BF188" s="580"/>
      <c r="BG188" s="580"/>
      <c r="BH188" s="580"/>
      <c r="BI188" s="580"/>
      <c r="BJ188" s="580"/>
      <c r="BK188" s="580"/>
      <c r="BL188" s="580"/>
      <c r="BM188" s="580"/>
      <c r="BN188" s="2"/>
      <c r="BO188" s="2"/>
      <c r="BP188" s="2"/>
      <c r="BQ188" s="569"/>
      <c r="BR188" s="569"/>
      <c r="BS188" s="569"/>
      <c r="BT188" s="569"/>
      <c r="BU188" s="569"/>
      <c r="BV188" s="569"/>
      <c r="BW188" s="569"/>
      <c r="BX188" s="569"/>
      <c r="BY188" s="569"/>
      <c r="BZ188" s="2"/>
      <c r="CA188" s="575"/>
      <c r="CB188" s="575"/>
      <c r="CC188" s="575"/>
      <c r="CD188" s="575"/>
      <c r="CE188" s="575"/>
      <c r="CF188" s="575"/>
      <c r="CG188" s="2"/>
      <c r="CH188" s="2"/>
      <c r="CI188" s="2"/>
      <c r="CJ188" s="2"/>
      <c r="CK188" s="2"/>
      <c r="CL188" s="2"/>
      <c r="CM188" s="2"/>
      <c r="CN188" s="2"/>
      <c r="CO188" s="2"/>
    </row>
    <row r="189" spans="1:93" ht="19.149999999999999" customHeight="1">
      <c r="A189" s="1"/>
      <c r="B189" s="1"/>
      <c r="C189" s="1"/>
      <c r="D189" s="1"/>
      <c r="E189" s="1"/>
      <c r="F189" s="1"/>
      <c r="G189" s="579" t="s">
        <v>303</v>
      </c>
      <c r="H189" s="569"/>
      <c r="I189" s="569"/>
      <c r="J189" s="569"/>
      <c r="K189" s="569"/>
      <c r="L189" s="569"/>
      <c r="M189" s="569"/>
      <c r="N189" s="569"/>
      <c r="O189" s="569"/>
      <c r="P189" s="569"/>
      <c r="Q189" s="569"/>
      <c r="R189" s="569"/>
      <c r="S189" s="569"/>
      <c r="T189" s="569"/>
      <c r="U189" s="569"/>
      <c r="V189" s="569"/>
      <c r="W189" s="569"/>
      <c r="X189" s="569"/>
      <c r="Y189" s="569"/>
      <c r="Z189" s="569"/>
      <c r="AA189" s="569"/>
      <c r="AB189" s="569"/>
      <c r="AC189" s="569"/>
      <c r="AD189" s="569"/>
      <c r="AE189" s="569"/>
      <c r="AF189" s="569"/>
      <c r="AG189" s="569"/>
      <c r="AH189" s="569"/>
      <c r="AI189" s="569"/>
      <c r="AJ189" s="569"/>
      <c r="AK189" s="569"/>
      <c r="AL189" s="569"/>
      <c r="AM189" s="569"/>
      <c r="AN189" s="569"/>
      <c r="AO189" s="569"/>
      <c r="AP189" s="569"/>
      <c r="AQ189" s="569"/>
      <c r="AR189" s="569"/>
      <c r="AS189" s="569"/>
      <c r="AT189" s="569"/>
      <c r="AU189" s="569"/>
      <c r="AV189" s="569"/>
      <c r="AW189" s="575" t="s">
        <v>44</v>
      </c>
      <c r="AX189" s="575"/>
      <c r="AY189" s="575"/>
      <c r="AZ189" s="2"/>
      <c r="BA189" s="2"/>
      <c r="BB189" s="576">
        <v>5.6604447076</v>
      </c>
      <c r="BC189" s="576"/>
      <c r="BD189" s="576"/>
      <c r="BE189" s="576"/>
      <c r="BF189" s="576"/>
      <c r="BG189" s="576"/>
      <c r="BH189" s="576"/>
      <c r="BI189" s="576"/>
      <c r="BJ189" s="576"/>
      <c r="BK189" s="576"/>
      <c r="BL189" s="576"/>
      <c r="BM189" s="576"/>
      <c r="BN189" s="2"/>
      <c r="BO189" s="2"/>
      <c r="BP189" s="2"/>
      <c r="BQ189" s="569" t="s">
        <v>212</v>
      </c>
      <c r="BR189" s="569"/>
      <c r="BS189" s="569"/>
      <c r="BT189" s="569"/>
      <c r="BU189" s="569"/>
      <c r="BV189" s="569"/>
      <c r="BW189" s="569"/>
      <c r="BX189" s="569"/>
      <c r="BY189" s="569"/>
      <c r="BZ189" s="1"/>
      <c r="CA189" s="571"/>
      <c r="CB189" s="571"/>
      <c r="CC189" s="571"/>
      <c r="CD189" s="571"/>
      <c r="CE189" s="571"/>
      <c r="CF189" s="571"/>
      <c r="CG189" s="1"/>
      <c r="CH189" s="1"/>
      <c r="CI189" s="1"/>
      <c r="CJ189" s="1"/>
      <c r="CK189" s="1"/>
      <c r="CL189" s="1"/>
      <c r="CM189" s="1"/>
      <c r="CN189" s="1"/>
      <c r="CO189" s="1"/>
    </row>
    <row r="190" spans="1:93" ht="19.149999999999999" customHeight="1">
      <c r="A190" s="1"/>
      <c r="B190" s="1"/>
      <c r="C190" s="1"/>
      <c r="D190" s="1"/>
      <c r="E190" s="1"/>
      <c r="F190" s="1"/>
      <c r="G190" s="569" t="s">
        <v>304</v>
      </c>
      <c r="H190" s="569"/>
      <c r="I190" s="569"/>
      <c r="J190" s="569"/>
      <c r="K190" s="569"/>
      <c r="L190" s="569"/>
      <c r="M190" s="569"/>
      <c r="N190" s="569"/>
      <c r="O190" s="569"/>
      <c r="P190" s="569"/>
      <c r="Q190" s="569"/>
      <c r="R190" s="569"/>
      <c r="S190" s="569"/>
      <c r="T190" s="569"/>
      <c r="U190" s="569"/>
      <c r="V190" s="569"/>
      <c r="W190" s="569"/>
      <c r="X190" s="569"/>
      <c r="Y190" s="569"/>
      <c r="Z190" s="569"/>
      <c r="AA190" s="569"/>
      <c r="AB190" s="569"/>
      <c r="AC190" s="569"/>
      <c r="AD190" s="569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575" t="s">
        <v>300</v>
      </c>
      <c r="AS190" s="575"/>
      <c r="AT190" s="575"/>
      <c r="AU190" s="575"/>
      <c r="AV190" s="575"/>
      <c r="AW190" s="575" t="s">
        <v>44</v>
      </c>
      <c r="AX190" s="575"/>
      <c r="AY190" s="575"/>
      <c r="AZ190" s="2"/>
      <c r="BA190" s="2"/>
      <c r="BB190" s="580">
        <v>5.71</v>
      </c>
      <c r="BC190" s="580"/>
      <c r="BD190" s="580"/>
      <c r="BE190" s="580"/>
      <c r="BF190" s="580"/>
      <c r="BG190" s="580"/>
      <c r="BH190" s="580"/>
      <c r="BI190" s="580"/>
      <c r="BJ190" s="580"/>
      <c r="BK190" s="580"/>
      <c r="BL190" s="580"/>
      <c r="BM190" s="580"/>
      <c r="BN190" s="2"/>
      <c r="BO190" s="2"/>
      <c r="BP190" s="2"/>
      <c r="BQ190" s="569"/>
      <c r="BR190" s="569"/>
      <c r="BS190" s="569"/>
      <c r="BT190" s="569"/>
      <c r="BU190" s="569"/>
      <c r="BV190" s="569"/>
      <c r="BW190" s="569"/>
      <c r="BX190" s="569"/>
      <c r="BY190" s="569"/>
      <c r="BZ190" s="1"/>
      <c r="CA190" s="571"/>
      <c r="CB190" s="571"/>
      <c r="CC190" s="571"/>
      <c r="CD190" s="571"/>
      <c r="CE190" s="571"/>
      <c r="CF190" s="571"/>
      <c r="CG190" s="1"/>
      <c r="CH190" s="1"/>
      <c r="CI190" s="1"/>
      <c r="CJ190" s="1"/>
      <c r="CK190" s="1"/>
      <c r="CL190" s="1"/>
      <c r="CM190" s="1"/>
      <c r="CN190" s="1"/>
      <c r="CO190" s="1"/>
    </row>
    <row r="191" spans="1:93" ht="19.149999999999999" customHeight="1">
      <c r="A191" s="1"/>
      <c r="B191" s="1"/>
      <c r="C191" s="1"/>
      <c r="D191" s="1"/>
      <c r="E191" s="1"/>
      <c r="F191" s="1"/>
      <c r="G191" s="579" t="s">
        <v>305</v>
      </c>
      <c r="H191" s="569"/>
      <c r="I191" s="569"/>
      <c r="J191" s="569"/>
      <c r="K191" s="569"/>
      <c r="L191" s="569"/>
      <c r="M191" s="569"/>
      <c r="N191" s="569"/>
      <c r="O191" s="569"/>
      <c r="P191" s="569"/>
      <c r="Q191" s="569"/>
      <c r="R191" s="569"/>
      <c r="S191" s="569"/>
      <c r="T191" s="569"/>
      <c r="U191" s="569"/>
      <c r="V191" s="569"/>
      <c r="W191" s="569"/>
      <c r="X191" s="569"/>
      <c r="Y191" s="569"/>
      <c r="Z191" s="569"/>
      <c r="AA191" s="569"/>
      <c r="AB191" s="569"/>
      <c r="AC191" s="569"/>
      <c r="AD191" s="569"/>
      <c r="AE191" s="569"/>
      <c r="AF191" s="569"/>
      <c r="AG191" s="569"/>
      <c r="AH191" s="569"/>
      <c r="AI191" s="569"/>
      <c r="AJ191" s="569"/>
      <c r="AK191" s="569"/>
      <c r="AL191" s="569"/>
      <c r="AM191" s="569"/>
      <c r="AN191" s="569"/>
      <c r="AO191" s="569"/>
      <c r="AP191" s="569"/>
      <c r="AQ191" s="569"/>
      <c r="AR191" s="569"/>
      <c r="AS191" s="569"/>
      <c r="AT191" s="569"/>
      <c r="AU191" s="569"/>
      <c r="AV191" s="569"/>
      <c r="AW191" s="575" t="s">
        <v>44</v>
      </c>
      <c r="AX191" s="575"/>
      <c r="AY191" s="575"/>
      <c r="AZ191" s="2"/>
      <c r="BA191" s="2"/>
      <c r="BB191" s="576">
        <v>27.740808630156046</v>
      </c>
      <c r="BC191" s="576"/>
      <c r="BD191" s="576"/>
      <c r="BE191" s="576"/>
      <c r="BF191" s="576"/>
      <c r="BG191" s="576"/>
      <c r="BH191" s="576"/>
      <c r="BI191" s="576"/>
      <c r="BJ191" s="576"/>
      <c r="BK191" s="576"/>
      <c r="BL191" s="576"/>
      <c r="BM191" s="576"/>
      <c r="BN191" s="2"/>
      <c r="BO191" s="2"/>
      <c r="BP191" s="2"/>
      <c r="BQ191" s="569" t="s">
        <v>212</v>
      </c>
      <c r="BR191" s="569"/>
      <c r="BS191" s="569"/>
      <c r="BT191" s="569"/>
      <c r="BU191" s="569"/>
      <c r="BV191" s="569"/>
      <c r="BW191" s="569"/>
      <c r="BX191" s="569"/>
      <c r="BY191" s="569"/>
      <c r="BZ191" s="1"/>
      <c r="CA191" s="571"/>
      <c r="CB191" s="571"/>
      <c r="CC191" s="571"/>
      <c r="CD191" s="571"/>
      <c r="CE191" s="571"/>
      <c r="CF191" s="571"/>
      <c r="CG191" s="1"/>
      <c r="CH191" s="1"/>
      <c r="CI191" s="1"/>
      <c r="CJ191" s="1"/>
      <c r="CK191" s="1"/>
      <c r="CL191" s="1"/>
      <c r="CM191" s="1"/>
      <c r="CN191" s="1"/>
      <c r="CO191" s="1"/>
    </row>
    <row r="192" spans="1:93" ht="19.149999999999999" customHeight="1">
      <c r="A192" s="1"/>
      <c r="B192" s="1"/>
      <c r="C192" s="1"/>
      <c r="D192" s="1"/>
      <c r="E192" s="1"/>
      <c r="F192" s="1"/>
      <c r="G192" s="573" t="s">
        <v>306</v>
      </c>
      <c r="H192" s="573"/>
      <c r="I192" s="573"/>
      <c r="J192" s="573"/>
      <c r="K192" s="573"/>
      <c r="L192" s="573"/>
      <c r="M192" s="573"/>
      <c r="N192" s="573"/>
      <c r="O192" s="573"/>
      <c r="P192" s="573"/>
      <c r="Q192" s="573"/>
      <c r="R192" s="573"/>
      <c r="S192" s="573"/>
      <c r="T192" s="573"/>
      <c r="U192" s="573"/>
      <c r="V192" s="573"/>
      <c r="W192" s="573"/>
      <c r="X192" s="573"/>
      <c r="Y192" s="573"/>
      <c r="Z192" s="573"/>
      <c r="AA192" s="573"/>
      <c r="AB192" s="573"/>
      <c r="AC192" s="573"/>
      <c r="AD192" s="573"/>
      <c r="AE192" s="573"/>
      <c r="AF192" s="573"/>
      <c r="AG192" s="573"/>
      <c r="AH192" s="573"/>
      <c r="AI192" s="573"/>
      <c r="AJ192" s="573"/>
      <c r="AK192" s="573"/>
      <c r="AL192" s="573"/>
      <c r="AM192" s="573"/>
      <c r="AN192" s="573"/>
      <c r="AO192" s="573"/>
      <c r="AP192" s="573"/>
      <c r="AQ192" s="573"/>
      <c r="AR192" s="573"/>
      <c r="AS192" s="573"/>
      <c r="AT192" s="573"/>
      <c r="AU192" s="573"/>
      <c r="AV192" s="573"/>
      <c r="AW192" s="571" t="s">
        <v>44</v>
      </c>
      <c r="AX192" s="571"/>
      <c r="AY192" s="571"/>
      <c r="AZ192" s="1"/>
      <c r="BA192" s="1"/>
      <c r="BB192" s="572">
        <v>58.993842031756046</v>
      </c>
      <c r="BC192" s="572"/>
      <c r="BD192" s="572"/>
      <c r="BE192" s="572"/>
      <c r="BF192" s="572"/>
      <c r="BG192" s="572"/>
      <c r="BH192" s="572"/>
      <c r="BI192" s="572"/>
      <c r="BJ192" s="572"/>
      <c r="BK192" s="572"/>
      <c r="BL192" s="572"/>
      <c r="BM192" s="572"/>
      <c r="BN192" s="1"/>
      <c r="BO192" s="1"/>
      <c r="BP192" s="1"/>
      <c r="BQ192" s="573" t="s">
        <v>212</v>
      </c>
      <c r="BR192" s="573"/>
      <c r="BS192" s="573"/>
      <c r="BT192" s="573"/>
      <c r="BU192" s="573"/>
      <c r="BV192" s="573"/>
      <c r="BW192" s="573"/>
      <c r="BX192" s="573"/>
      <c r="BY192" s="573"/>
      <c r="BZ192" s="1"/>
      <c r="CA192" s="571"/>
      <c r="CB192" s="571"/>
      <c r="CC192" s="571"/>
      <c r="CD192" s="571"/>
      <c r="CE192" s="571"/>
      <c r="CF192" s="571"/>
      <c r="CG192" s="1"/>
      <c r="CH192" s="1"/>
      <c r="CI192" s="1"/>
      <c r="CJ192" s="1"/>
      <c r="CK192" s="1"/>
      <c r="CL192" s="1"/>
      <c r="CM192" s="1"/>
      <c r="CN192" s="1"/>
      <c r="CO192" s="1"/>
    </row>
    <row r="193" spans="1:93" ht="19.149999999999999" customHeight="1">
      <c r="A193" s="1"/>
      <c r="B193" s="1"/>
      <c r="C193" s="1"/>
      <c r="D193" s="1"/>
      <c r="E193" s="1"/>
      <c r="F193" s="1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4"/>
      <c r="AX193" s="4"/>
      <c r="AY193" s="4"/>
      <c r="AZ193" s="1"/>
      <c r="BA193" s="1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1"/>
      <c r="BO193" s="1"/>
      <c r="BP193" s="1"/>
      <c r="BQ193" s="8"/>
      <c r="BR193" s="8"/>
      <c r="BS193" s="8"/>
      <c r="BT193" s="8"/>
      <c r="BU193" s="8"/>
      <c r="BV193" s="8"/>
      <c r="BW193" s="8"/>
      <c r="BX193" s="8"/>
      <c r="BY193" s="8"/>
      <c r="BZ193" s="1"/>
      <c r="CA193" s="4"/>
      <c r="CB193" s="4"/>
      <c r="CC193" s="4"/>
      <c r="CD193" s="4"/>
      <c r="CE193" s="4"/>
      <c r="CF193" s="4"/>
      <c r="CG193" s="1"/>
      <c r="CH193" s="1"/>
      <c r="CI193" s="1"/>
      <c r="CJ193" s="1"/>
      <c r="CK193" s="1"/>
      <c r="CL193" s="1"/>
      <c r="CM193" s="1"/>
      <c r="CN193" s="1"/>
      <c r="CO193" s="1"/>
    </row>
    <row r="194" spans="1:93" ht="19.149999999999999" customHeight="1">
      <c r="A194" s="1"/>
      <c r="B194" s="1"/>
      <c r="C194" s="1"/>
      <c r="D194" s="1"/>
      <c r="E194" s="1"/>
      <c r="F194" s="1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4"/>
      <c r="AX194" s="4"/>
      <c r="AY194" s="4"/>
      <c r="AZ194" s="1"/>
      <c r="BA194" s="1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1"/>
      <c r="BO194" s="1"/>
      <c r="BP194" s="1"/>
      <c r="BQ194" s="8"/>
      <c r="BR194" s="8"/>
      <c r="BS194" s="8"/>
      <c r="BT194" s="8"/>
      <c r="BU194" s="8"/>
      <c r="BV194" s="8"/>
      <c r="BW194" s="8"/>
      <c r="BX194" s="8"/>
      <c r="BY194" s="8"/>
      <c r="BZ194" s="1"/>
      <c r="CA194" s="4"/>
      <c r="CB194" s="4"/>
      <c r="CC194" s="4"/>
      <c r="CD194" s="4"/>
      <c r="CE194" s="4"/>
      <c r="CF194" s="4"/>
      <c r="CG194" s="1"/>
      <c r="CH194" s="1"/>
      <c r="CI194" s="1"/>
      <c r="CJ194" s="1"/>
      <c r="CK194" s="1"/>
      <c r="CL194" s="1"/>
      <c r="CM194" s="1"/>
      <c r="CN194" s="1"/>
      <c r="CO194" s="1"/>
    </row>
    <row r="195" spans="1:93" ht="19.149999999999999" customHeight="1">
      <c r="A195" s="1"/>
      <c r="B195" s="567" t="s">
        <v>231</v>
      </c>
      <c r="C195" s="567"/>
      <c r="D195" s="567"/>
      <c r="E195" s="567"/>
      <c r="F195" s="567"/>
      <c r="G195" s="567"/>
      <c r="H195" s="567"/>
      <c r="I195" s="567"/>
      <c r="J195" s="567"/>
      <c r="K195" s="567"/>
      <c r="L195" s="567"/>
      <c r="M195" s="567"/>
      <c r="N195" s="567"/>
      <c r="O195" s="567"/>
      <c r="P195" s="567"/>
      <c r="Q195" s="567"/>
      <c r="R195" s="567"/>
      <c r="S195" s="567"/>
      <c r="T195" s="567"/>
      <c r="U195" s="567"/>
      <c r="V195" s="567"/>
      <c r="W195" s="567"/>
      <c r="X195" s="567"/>
      <c r="Y195" s="567"/>
      <c r="Z195" s="567"/>
      <c r="AA195" s="567"/>
      <c r="AB195" s="567"/>
      <c r="AC195" s="567"/>
      <c r="AD195" s="567"/>
      <c r="AE195" s="567"/>
      <c r="AF195" s="567"/>
      <c r="AG195" s="567"/>
      <c r="AH195" s="567"/>
      <c r="AI195" s="567"/>
      <c r="AJ195" s="567"/>
      <c r="AK195" s="567"/>
      <c r="AL195" s="567"/>
      <c r="AM195" s="567"/>
      <c r="AN195" s="567"/>
      <c r="AO195" s="567"/>
      <c r="AP195" s="567"/>
      <c r="AQ195" s="567"/>
      <c r="AR195" s="10"/>
      <c r="AS195" s="10"/>
      <c r="AT195" s="10"/>
      <c r="AU195" s="10"/>
      <c r="AV195" s="10"/>
      <c r="AW195" s="10"/>
      <c r="AX195" s="10"/>
      <c r="AY195" s="566" t="s">
        <v>232</v>
      </c>
      <c r="AZ195" s="566"/>
      <c r="BA195" s="566"/>
      <c r="BB195" s="566"/>
      <c r="BC195" s="566"/>
      <c r="BD195" s="565" t="s">
        <v>233</v>
      </c>
      <c r="BE195" s="565"/>
      <c r="BF195" s="565"/>
      <c r="BG195" s="565"/>
      <c r="BH195" s="565"/>
      <c r="BI195" s="565"/>
      <c r="BJ195" s="565"/>
      <c r="BK195" s="565"/>
      <c r="BL195" s="565"/>
      <c r="BM195" s="565"/>
      <c r="BN195" s="565"/>
      <c r="BO195" s="565"/>
      <c r="BP195" s="565"/>
      <c r="BQ195" s="565"/>
      <c r="BR195" s="565"/>
      <c r="BS195" s="565"/>
      <c r="BT195" s="565"/>
      <c r="BU195" s="565"/>
      <c r="BV195" s="565"/>
      <c r="BW195" s="565"/>
      <c r="BX195" s="565"/>
      <c r="BY195" s="565"/>
      <c r="BZ195" s="565"/>
      <c r="CA195" s="10" t="s">
        <v>234</v>
      </c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</row>
    <row r="196" spans="1:93" ht="19.149999999999999" customHeight="1">
      <c r="A196" s="1"/>
      <c r="B196" s="10"/>
      <c r="C196" s="10"/>
      <c r="D196" s="10"/>
      <c r="E196" s="10"/>
      <c r="F196" s="10"/>
      <c r="G196" s="10"/>
      <c r="H196" s="10"/>
      <c r="I196" s="10"/>
      <c r="J196" s="10"/>
      <c r="K196" s="566"/>
      <c r="L196" s="566"/>
      <c r="M196" s="566"/>
      <c r="N196" s="566"/>
      <c r="O196" s="566"/>
      <c r="P196" s="565"/>
      <c r="Q196" s="565"/>
      <c r="R196" s="565"/>
      <c r="S196" s="565"/>
      <c r="T196" s="565"/>
      <c r="U196" s="565"/>
      <c r="V196" s="565"/>
      <c r="W196" s="565"/>
      <c r="X196" s="565"/>
      <c r="Y196" s="565"/>
      <c r="Z196" s="565"/>
      <c r="AA196" s="565"/>
      <c r="AB196" s="565"/>
      <c r="AC196" s="565"/>
      <c r="AD196" s="565"/>
      <c r="AE196" s="565"/>
      <c r="AF196" s="565"/>
      <c r="AG196" s="565"/>
      <c r="AH196" s="565"/>
      <c r="AI196" s="565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565" t="s">
        <v>259</v>
      </c>
      <c r="BE196" s="565"/>
      <c r="BF196" s="565"/>
      <c r="BG196" s="565"/>
      <c r="BH196" s="565"/>
      <c r="BI196" s="565"/>
      <c r="BJ196" s="565"/>
      <c r="BK196" s="565"/>
      <c r="BL196" s="565"/>
      <c r="BM196" s="565"/>
      <c r="BN196" s="565"/>
      <c r="BO196" s="565"/>
      <c r="BP196" s="565"/>
      <c r="BQ196" s="565"/>
      <c r="BR196" s="565"/>
      <c r="BS196" s="565"/>
      <c r="BT196" s="565"/>
      <c r="BU196" s="565"/>
      <c r="BV196" s="565"/>
      <c r="BW196" s="565"/>
      <c r="BX196" s="565"/>
      <c r="BY196" s="565"/>
      <c r="BZ196" s="10"/>
      <c r="CA196" s="10" t="s">
        <v>235</v>
      </c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</row>
    <row r="197" spans="1:93" ht="19.149999999999999" customHeight="1">
      <c r="A197" s="1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</row>
    <row r="198" spans="1:93" ht="19.149999999999999" customHeight="1">
      <c r="A198" s="1"/>
      <c r="B198" s="10"/>
      <c r="C198" s="566" t="s">
        <v>232</v>
      </c>
      <c r="D198" s="566"/>
      <c r="E198" s="566"/>
      <c r="F198" s="566"/>
      <c r="G198" s="566"/>
      <c r="H198" s="565" t="s">
        <v>233</v>
      </c>
      <c r="I198" s="565"/>
      <c r="J198" s="565"/>
      <c r="K198" s="565"/>
      <c r="L198" s="565"/>
      <c r="M198" s="565"/>
      <c r="N198" s="565"/>
      <c r="O198" s="565"/>
      <c r="P198" s="565"/>
      <c r="Q198" s="565"/>
      <c r="R198" s="565"/>
      <c r="S198" s="565"/>
      <c r="T198" s="565"/>
      <c r="U198" s="565"/>
      <c r="V198" s="565"/>
      <c r="W198" s="565"/>
      <c r="X198" s="565"/>
      <c r="Y198" s="565"/>
      <c r="Z198" s="565"/>
      <c r="AA198" s="565"/>
      <c r="AB198" s="565"/>
      <c r="AC198" s="565"/>
      <c r="AD198" s="565"/>
      <c r="AE198" s="10" t="s">
        <v>236</v>
      </c>
      <c r="AF198" s="10"/>
      <c r="AG198" s="10"/>
      <c r="AH198" s="10"/>
      <c r="AI198" s="10"/>
      <c r="AJ198" s="10"/>
      <c r="AK198" s="10"/>
      <c r="AL198" s="10"/>
      <c r="AM198" s="10"/>
      <c r="AN198" s="11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566" t="s">
        <v>232</v>
      </c>
      <c r="AZ198" s="566"/>
      <c r="BA198" s="566"/>
      <c r="BB198" s="566"/>
      <c r="BC198" s="566"/>
      <c r="BD198" s="565" t="s">
        <v>233</v>
      </c>
      <c r="BE198" s="565"/>
      <c r="BF198" s="565"/>
      <c r="BG198" s="565"/>
      <c r="BH198" s="565"/>
      <c r="BI198" s="565"/>
      <c r="BJ198" s="565"/>
      <c r="BK198" s="565"/>
      <c r="BL198" s="565"/>
      <c r="BM198" s="565"/>
      <c r="BN198" s="565"/>
      <c r="BO198" s="565"/>
      <c r="BP198" s="565"/>
      <c r="BQ198" s="565"/>
      <c r="BR198" s="565"/>
      <c r="BS198" s="565"/>
      <c r="BT198" s="565"/>
      <c r="BU198" s="565"/>
      <c r="BV198" s="565"/>
      <c r="BW198" s="565"/>
      <c r="BX198" s="565"/>
      <c r="BY198" s="565"/>
      <c r="BZ198" s="565"/>
      <c r="CA198" s="10" t="s">
        <v>236</v>
      </c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</row>
    <row r="199" spans="1:93" ht="19.149999999999999" customHeight="1">
      <c r="A199" s="1"/>
      <c r="B199" s="10"/>
      <c r="C199" s="566"/>
      <c r="D199" s="566"/>
      <c r="E199" s="566"/>
      <c r="F199" s="566"/>
      <c r="G199" s="566"/>
      <c r="H199" s="565" t="s">
        <v>260</v>
      </c>
      <c r="I199" s="565"/>
      <c r="J199" s="565"/>
      <c r="K199" s="565"/>
      <c r="L199" s="565"/>
      <c r="M199" s="565"/>
      <c r="N199" s="565"/>
      <c r="O199" s="565"/>
      <c r="P199" s="565"/>
      <c r="Q199" s="565"/>
      <c r="R199" s="565"/>
      <c r="S199" s="565"/>
      <c r="T199" s="565"/>
      <c r="U199" s="565"/>
      <c r="V199" s="565"/>
      <c r="W199" s="565"/>
      <c r="X199" s="565"/>
      <c r="Y199" s="565"/>
      <c r="Z199" s="565"/>
      <c r="AA199" s="565"/>
      <c r="AB199" s="565"/>
      <c r="AC199" s="565"/>
      <c r="AD199" s="10"/>
      <c r="AE199" s="10" t="s">
        <v>237</v>
      </c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2"/>
      <c r="AU199" s="10"/>
      <c r="AV199" s="10"/>
      <c r="AW199" s="10"/>
      <c r="AX199" s="10"/>
      <c r="AY199" s="10"/>
      <c r="AZ199" s="10"/>
      <c r="BA199" s="10"/>
      <c r="BB199" s="10"/>
      <c r="BC199" s="10"/>
      <c r="BD199" s="565" t="s">
        <v>261</v>
      </c>
      <c r="BE199" s="565"/>
      <c r="BF199" s="565"/>
      <c r="BG199" s="565"/>
      <c r="BH199" s="565"/>
      <c r="BI199" s="565"/>
      <c r="BJ199" s="565"/>
      <c r="BK199" s="565"/>
      <c r="BL199" s="565"/>
      <c r="BM199" s="565"/>
      <c r="BN199" s="565"/>
      <c r="BO199" s="565"/>
      <c r="BP199" s="565"/>
      <c r="BQ199" s="565"/>
      <c r="BR199" s="565"/>
      <c r="BS199" s="565"/>
      <c r="BT199" s="565"/>
      <c r="BU199" s="565"/>
      <c r="BV199" s="565"/>
      <c r="BW199" s="565"/>
      <c r="BX199" s="565"/>
      <c r="BY199" s="565"/>
      <c r="BZ199" s="10"/>
      <c r="CA199" s="10" t="s">
        <v>238</v>
      </c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</row>
    <row r="200" spans="1:93" ht="19.149999999999999" customHeight="1">
      <c r="A200" s="1"/>
      <c r="B200" s="10"/>
      <c r="C200" s="13"/>
      <c r="D200" s="13"/>
      <c r="E200" s="13"/>
      <c r="F200" s="13"/>
      <c r="G200" s="13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2"/>
      <c r="AU200" s="10"/>
      <c r="AV200" s="10"/>
      <c r="AW200" s="10"/>
      <c r="AX200" s="10"/>
      <c r="AY200" s="10"/>
      <c r="AZ200" s="10"/>
      <c r="BA200" s="10"/>
      <c r="BB200" s="10"/>
      <c r="BC200" s="10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</row>
    <row r="201" spans="1:93" ht="19.149999999999999" customHeight="1">
      <c r="A201" s="1"/>
      <c r="B201" s="10"/>
      <c r="C201" s="566" t="s">
        <v>232</v>
      </c>
      <c r="D201" s="566"/>
      <c r="E201" s="566"/>
      <c r="F201" s="566"/>
      <c r="G201" s="566"/>
      <c r="H201" s="565" t="s">
        <v>233</v>
      </c>
      <c r="I201" s="565"/>
      <c r="J201" s="565"/>
      <c r="K201" s="565"/>
      <c r="L201" s="565"/>
      <c r="M201" s="565"/>
      <c r="N201" s="565"/>
      <c r="O201" s="565"/>
      <c r="P201" s="565"/>
      <c r="Q201" s="565"/>
      <c r="R201" s="565"/>
      <c r="S201" s="565"/>
      <c r="T201" s="565"/>
      <c r="U201" s="565"/>
      <c r="V201" s="565"/>
      <c r="W201" s="565"/>
      <c r="X201" s="565"/>
      <c r="Y201" s="565"/>
      <c r="Z201" s="565"/>
      <c r="AA201" s="565"/>
      <c r="AB201" s="565"/>
      <c r="AC201" s="565"/>
      <c r="AD201" s="565"/>
      <c r="AE201" s="10" t="s">
        <v>236</v>
      </c>
      <c r="AF201" s="10"/>
      <c r="AG201" s="10"/>
      <c r="AH201" s="10"/>
      <c r="AI201" s="10"/>
      <c r="AJ201" s="10"/>
      <c r="AK201" s="10"/>
      <c r="AL201" s="10"/>
      <c r="AM201" s="10"/>
      <c r="AN201" s="11"/>
      <c r="AO201" s="10"/>
      <c r="AP201" s="10"/>
      <c r="AQ201" s="10"/>
      <c r="AR201" s="10"/>
      <c r="AS201" s="10"/>
      <c r="AT201" s="12"/>
      <c r="AU201" s="10"/>
      <c r="AV201" s="10"/>
      <c r="AW201" s="10"/>
      <c r="AX201" s="10"/>
      <c r="AY201" s="10"/>
      <c r="AZ201" s="566" t="s">
        <v>232</v>
      </c>
      <c r="BA201" s="566"/>
      <c r="BB201" s="566"/>
      <c r="BC201" s="566"/>
      <c r="BD201" s="566"/>
      <c r="BE201" s="565" t="s">
        <v>233</v>
      </c>
      <c r="BF201" s="565"/>
      <c r="BG201" s="565"/>
      <c r="BH201" s="565"/>
      <c r="BI201" s="565"/>
      <c r="BJ201" s="565"/>
      <c r="BK201" s="565"/>
      <c r="BL201" s="565"/>
      <c r="BM201" s="565"/>
      <c r="BN201" s="565"/>
      <c r="BO201" s="565"/>
      <c r="BP201" s="565"/>
      <c r="BQ201" s="565"/>
      <c r="BR201" s="565"/>
      <c r="BS201" s="565"/>
      <c r="BT201" s="565"/>
      <c r="BU201" s="565"/>
      <c r="BV201" s="565"/>
      <c r="BW201" s="565"/>
      <c r="BX201" s="565"/>
      <c r="BY201" s="565"/>
      <c r="BZ201" s="565"/>
      <c r="CA201" s="565"/>
      <c r="CB201" s="10" t="s">
        <v>236</v>
      </c>
      <c r="CC201" s="10"/>
      <c r="CD201" s="10"/>
      <c r="CE201" s="10"/>
      <c r="CF201" s="10"/>
      <c r="CG201" s="10"/>
      <c r="CH201" s="10"/>
      <c r="CI201" s="10"/>
      <c r="CJ201" s="10"/>
      <c r="CK201" s="11"/>
      <c r="CL201" s="10"/>
      <c r="CM201" s="10"/>
      <c r="CN201" s="10"/>
      <c r="CO201" s="10"/>
    </row>
    <row r="202" spans="1:93" ht="19.149999999999999" customHeight="1">
      <c r="A202" s="1"/>
      <c r="B202" s="10"/>
      <c r="C202" s="566"/>
      <c r="D202" s="566"/>
      <c r="E202" s="566"/>
      <c r="F202" s="566"/>
      <c r="G202" s="566"/>
      <c r="H202" s="565" t="s">
        <v>239</v>
      </c>
      <c r="I202" s="565"/>
      <c r="J202" s="565"/>
      <c r="K202" s="565"/>
      <c r="L202" s="565"/>
      <c r="M202" s="565"/>
      <c r="N202" s="565"/>
      <c r="O202" s="565"/>
      <c r="P202" s="565"/>
      <c r="Q202" s="565"/>
      <c r="R202" s="565"/>
      <c r="S202" s="565"/>
      <c r="T202" s="565"/>
      <c r="U202" s="565"/>
      <c r="V202" s="565"/>
      <c r="W202" s="565"/>
      <c r="X202" s="565"/>
      <c r="Y202" s="565"/>
      <c r="Z202" s="565"/>
      <c r="AA202" s="565"/>
      <c r="AB202" s="565"/>
      <c r="AC202" s="565"/>
      <c r="AD202" s="10"/>
      <c r="AE202" s="10" t="s">
        <v>240</v>
      </c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2"/>
      <c r="AU202" s="10"/>
      <c r="AV202" s="10"/>
      <c r="AW202" s="10"/>
      <c r="AX202" s="10"/>
      <c r="AY202" s="10"/>
      <c r="AZ202" s="566"/>
      <c r="BA202" s="566"/>
      <c r="BB202" s="566"/>
      <c r="BC202" s="566"/>
      <c r="BD202" s="566"/>
      <c r="BE202" s="565" t="s">
        <v>241</v>
      </c>
      <c r="BF202" s="565"/>
      <c r="BG202" s="565"/>
      <c r="BH202" s="565"/>
      <c r="BI202" s="565"/>
      <c r="BJ202" s="565"/>
      <c r="BK202" s="565"/>
      <c r="BL202" s="565"/>
      <c r="BM202" s="565"/>
      <c r="BN202" s="565"/>
      <c r="BO202" s="565"/>
      <c r="BP202" s="565"/>
      <c r="BQ202" s="565"/>
      <c r="BR202" s="565"/>
      <c r="BS202" s="565"/>
      <c r="BT202" s="565"/>
      <c r="BU202" s="565"/>
      <c r="BV202" s="565"/>
      <c r="BW202" s="565"/>
      <c r="BX202" s="565"/>
      <c r="BY202" s="565"/>
      <c r="BZ202" s="565"/>
      <c r="CA202" s="10"/>
      <c r="CB202" s="10" t="s">
        <v>242</v>
      </c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</row>
    <row r="203" spans="1:93" ht="19.149999999999999" customHeight="1">
      <c r="A203" s="1"/>
      <c r="B203" s="1"/>
      <c r="C203" s="1"/>
      <c r="D203" s="1"/>
      <c r="E203" s="1"/>
      <c r="F203" s="1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4"/>
      <c r="AX203" s="4"/>
      <c r="AY203" s="4"/>
      <c r="AZ203" s="1"/>
      <c r="BA203" s="1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1"/>
      <c r="BO203" s="1"/>
      <c r="BP203" s="1"/>
      <c r="BQ203" s="8"/>
      <c r="BR203" s="8"/>
      <c r="BS203" s="8"/>
      <c r="BT203" s="8"/>
      <c r="BU203" s="8"/>
      <c r="BV203" s="8"/>
      <c r="BW203" s="8"/>
      <c r="BX203" s="8"/>
      <c r="BY203" s="8"/>
      <c r="BZ203" s="1"/>
      <c r="CA203" s="4"/>
      <c r="CB203" s="4"/>
      <c r="CC203" s="4"/>
      <c r="CD203" s="4"/>
      <c r="CE203" s="4"/>
      <c r="CF203" s="4"/>
      <c r="CG203" s="1"/>
      <c r="CH203" s="1"/>
      <c r="CI203" s="1"/>
      <c r="CJ203" s="1"/>
      <c r="CK203" s="1"/>
      <c r="CL203" s="1"/>
      <c r="CM203" s="1"/>
      <c r="CN203" s="1"/>
      <c r="CO203" s="1"/>
    </row>
    <row r="204" spans="1:93" ht="19.149999999999999" customHeight="1">
      <c r="A204" s="1"/>
      <c r="B204" s="1"/>
      <c r="C204" s="1"/>
      <c r="D204" s="1"/>
      <c r="E204" s="1"/>
      <c r="F204" s="1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4"/>
      <c r="AX204" s="4"/>
      <c r="AY204" s="4"/>
      <c r="AZ204" s="1"/>
      <c r="BA204" s="1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1"/>
      <c r="BO204" s="1"/>
      <c r="BP204" s="1"/>
      <c r="BQ204" s="8"/>
      <c r="BR204" s="8"/>
      <c r="BS204" s="8"/>
      <c r="BT204" s="8"/>
      <c r="BU204" s="8"/>
      <c r="BV204" s="8"/>
      <c r="BW204" s="8"/>
      <c r="BX204" s="8"/>
      <c r="BY204" s="8"/>
      <c r="BZ204" s="1"/>
      <c r="CA204" s="4"/>
      <c r="CB204" s="4"/>
      <c r="CC204" s="4"/>
      <c r="CD204" s="4"/>
      <c r="CE204" s="4"/>
      <c r="CF204" s="4"/>
      <c r="CG204" s="1"/>
      <c r="CH204" s="1"/>
      <c r="CI204" s="1"/>
      <c r="CJ204" s="1"/>
      <c r="CK204" s="1"/>
      <c r="CL204" s="1"/>
      <c r="CM204" s="1"/>
      <c r="CN204" s="1"/>
      <c r="CO204" s="1"/>
    </row>
    <row r="205" spans="1:93" ht="19.149999999999999" customHeight="1">
      <c r="A205" s="1"/>
      <c r="B205" s="1"/>
      <c r="C205" s="1"/>
      <c r="D205" s="1"/>
      <c r="E205" s="1"/>
      <c r="F205" s="1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4"/>
      <c r="AX205" s="4"/>
      <c r="AY205" s="4"/>
      <c r="AZ205" s="1"/>
      <c r="BA205" s="1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1"/>
      <c r="BO205" s="1"/>
      <c r="BP205" s="1"/>
      <c r="BQ205" s="8"/>
      <c r="BR205" s="8"/>
      <c r="BS205" s="8"/>
      <c r="BT205" s="8"/>
      <c r="BU205" s="8"/>
      <c r="BV205" s="8"/>
      <c r="BW205" s="8"/>
      <c r="BX205" s="8"/>
      <c r="BY205" s="8"/>
      <c r="BZ205" s="1"/>
      <c r="CA205" s="4"/>
      <c r="CB205" s="4"/>
      <c r="CC205" s="4"/>
      <c r="CD205" s="4"/>
      <c r="CE205" s="4"/>
      <c r="CF205" s="4"/>
      <c r="CG205" s="1"/>
      <c r="CH205" s="1"/>
      <c r="CI205" s="1"/>
      <c r="CJ205" s="1"/>
      <c r="CK205" s="1"/>
      <c r="CL205" s="1"/>
      <c r="CM205" s="1"/>
      <c r="CN205" s="1"/>
      <c r="CO205" s="1"/>
    </row>
    <row r="206" spans="1:93" ht="19.149999999999999" customHeight="1">
      <c r="A206" s="1"/>
      <c r="B206" s="1"/>
      <c r="C206" s="1"/>
      <c r="D206" s="1"/>
      <c r="E206" s="1"/>
      <c r="F206" s="1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4"/>
      <c r="AX206" s="4"/>
      <c r="AY206" s="4"/>
      <c r="AZ206" s="1"/>
      <c r="BA206" s="1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1"/>
      <c r="BO206" s="1"/>
      <c r="BP206" s="1"/>
      <c r="BQ206" s="8"/>
      <c r="BR206" s="8"/>
      <c r="BS206" s="8"/>
      <c r="BT206" s="8"/>
      <c r="BU206" s="8"/>
      <c r="BV206" s="8"/>
      <c r="BW206" s="8"/>
      <c r="BX206" s="8"/>
      <c r="BY206" s="8"/>
      <c r="BZ206" s="1"/>
      <c r="CA206" s="4"/>
      <c r="CB206" s="4"/>
      <c r="CC206" s="4"/>
      <c r="CD206" s="4"/>
      <c r="CE206" s="4"/>
      <c r="CF206" s="4"/>
      <c r="CG206" s="1"/>
      <c r="CH206" s="1"/>
      <c r="CI206" s="1"/>
      <c r="CJ206" s="1"/>
      <c r="CK206" s="1"/>
      <c r="CL206" s="1"/>
      <c r="CM206" s="1"/>
      <c r="CN206" s="1"/>
      <c r="CO206" s="1"/>
    </row>
    <row r="207" spans="1:93" ht="19.149999999999999" customHeight="1">
      <c r="A207" s="1"/>
      <c r="B207" s="1"/>
      <c r="C207" s="1"/>
      <c r="D207" s="1"/>
      <c r="E207" s="1"/>
      <c r="F207" s="1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4"/>
      <c r="AX207" s="4"/>
      <c r="AY207" s="4"/>
      <c r="AZ207" s="1"/>
      <c r="BA207" s="1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1"/>
      <c r="BO207" s="1"/>
      <c r="BP207" s="1"/>
      <c r="BQ207" s="8"/>
      <c r="BR207" s="8"/>
      <c r="BS207" s="8"/>
      <c r="BT207" s="8"/>
      <c r="BU207" s="8"/>
      <c r="BV207" s="8"/>
      <c r="BW207" s="8"/>
      <c r="BX207" s="8"/>
      <c r="BY207" s="8"/>
      <c r="BZ207" s="1"/>
      <c r="CA207" s="4"/>
      <c r="CB207" s="4"/>
      <c r="CC207" s="4"/>
      <c r="CD207" s="4"/>
      <c r="CE207" s="4"/>
      <c r="CF207" s="4"/>
      <c r="CG207" s="1"/>
      <c r="CH207" s="1"/>
      <c r="CI207" s="1"/>
      <c r="CJ207" s="1"/>
      <c r="CK207" s="1"/>
      <c r="CL207" s="1"/>
      <c r="CM207" s="1"/>
      <c r="CN207" s="1"/>
      <c r="CO207" s="1"/>
    </row>
    <row r="208" spans="1:93" ht="19.14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</row>
    <row r="209" spans="1:93" ht="19.149999999999999" customHeight="1">
      <c r="A209" s="574">
        <v>28</v>
      </c>
      <c r="B209" s="574"/>
      <c r="C209" s="574"/>
      <c r="D209" s="2" t="s">
        <v>208</v>
      </c>
      <c r="E209" s="19" t="s">
        <v>307</v>
      </c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</row>
    <row r="210" spans="1:93" ht="19.149999999999999" customHeight="1">
      <c r="A210" s="2"/>
      <c r="B210" s="2"/>
      <c r="C210" s="2"/>
      <c r="D210" s="575" t="s">
        <v>308</v>
      </c>
      <c r="E210" s="575"/>
      <c r="F210" s="575"/>
      <c r="G210" s="575"/>
      <c r="H210" s="575"/>
      <c r="I210" s="575" t="s">
        <v>44</v>
      </c>
      <c r="J210" s="575"/>
      <c r="K210" s="575"/>
      <c r="L210" s="2"/>
      <c r="M210" s="569" t="s">
        <v>309</v>
      </c>
      <c r="N210" s="569"/>
      <c r="O210" s="569"/>
      <c r="P210" s="569"/>
      <c r="Q210" s="569"/>
      <c r="R210" s="569"/>
      <c r="S210" s="569"/>
      <c r="T210" s="569"/>
      <c r="U210" s="569"/>
      <c r="V210" s="569"/>
      <c r="W210" s="569"/>
      <c r="X210" s="569"/>
      <c r="Y210" s="569"/>
      <c r="Z210" s="569"/>
      <c r="AA210" s="569"/>
      <c r="AB210" s="569"/>
      <c r="AC210" s="569"/>
      <c r="AD210" s="569"/>
      <c r="AE210" s="569"/>
      <c r="AF210" s="569"/>
      <c r="AG210" s="569"/>
      <c r="AH210" s="569"/>
      <c r="AI210" s="569"/>
      <c r="AJ210" s="569"/>
      <c r="AK210" s="569"/>
      <c r="AL210" s="569"/>
      <c r="AM210" s="569"/>
      <c r="AN210" s="569"/>
      <c r="AO210" s="569"/>
      <c r="AP210" s="569"/>
      <c r="AQ210" s="569"/>
      <c r="AR210" s="569"/>
      <c r="AS210" s="569"/>
      <c r="AT210" s="569"/>
      <c r="AU210" s="569"/>
      <c r="AV210" s="569"/>
      <c r="AW210" s="2"/>
      <c r="AX210" s="2"/>
      <c r="AY210" s="2"/>
      <c r="AZ210" s="575" t="s">
        <v>44</v>
      </c>
      <c r="BA210" s="575"/>
      <c r="BB210" s="575"/>
      <c r="BC210" s="2"/>
      <c r="BD210" s="2"/>
      <c r="BE210" s="578">
        <v>1.006</v>
      </c>
      <c r="BF210" s="578"/>
      <c r="BG210" s="578"/>
      <c r="BH210" s="578"/>
      <c r="BI210" s="578"/>
      <c r="BJ210" s="578"/>
      <c r="BK210" s="578"/>
      <c r="BL210" s="578"/>
      <c r="BM210" s="578"/>
      <c r="BN210" s="578"/>
      <c r="BO210" s="578"/>
      <c r="BP210" s="578"/>
      <c r="BQ210" s="578"/>
      <c r="BR210" s="578"/>
      <c r="BS210" s="2"/>
      <c r="BT210" s="15"/>
      <c r="BU210" s="15"/>
      <c r="BV210" s="15"/>
      <c r="BW210" s="15"/>
      <c r="BX210" s="15"/>
      <c r="BY210" s="15"/>
      <c r="BZ210" s="15"/>
      <c r="CA210" s="15"/>
      <c r="CB210" s="15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</row>
    <row r="211" spans="1:93" ht="19.149999999999999" customHeight="1">
      <c r="A211" s="2"/>
      <c r="B211" s="2"/>
      <c r="C211" s="2"/>
      <c r="D211" s="575" t="s">
        <v>310</v>
      </c>
      <c r="E211" s="575"/>
      <c r="F211" s="575"/>
      <c r="G211" s="575"/>
      <c r="H211" s="575"/>
      <c r="I211" s="575" t="s">
        <v>44</v>
      </c>
      <c r="J211" s="575"/>
      <c r="K211" s="575"/>
      <c r="L211" s="2"/>
      <c r="M211" s="569" t="s">
        <v>311</v>
      </c>
      <c r="N211" s="569"/>
      <c r="O211" s="569"/>
      <c r="P211" s="569"/>
      <c r="Q211" s="569"/>
      <c r="R211" s="569"/>
      <c r="S211" s="569"/>
      <c r="T211" s="569"/>
      <c r="U211" s="569"/>
      <c r="V211" s="569"/>
      <c r="W211" s="569"/>
      <c r="X211" s="569"/>
      <c r="Y211" s="569"/>
      <c r="Z211" s="569"/>
      <c r="AA211" s="569"/>
      <c r="AB211" s="569"/>
      <c r="AC211" s="569"/>
      <c r="AD211" s="569"/>
      <c r="AE211" s="569"/>
      <c r="AF211" s="569"/>
      <c r="AG211" s="569"/>
      <c r="AH211" s="569"/>
      <c r="AI211" s="569"/>
      <c r="AJ211" s="569"/>
      <c r="AK211" s="569"/>
      <c r="AL211" s="569"/>
      <c r="AM211" s="569"/>
      <c r="AN211" s="569"/>
      <c r="AO211" s="569"/>
      <c r="AP211" s="569"/>
      <c r="AQ211" s="569"/>
      <c r="AR211" s="569"/>
      <c r="AS211" s="569"/>
      <c r="AT211" s="569"/>
      <c r="AU211" s="569"/>
      <c r="AV211" s="569"/>
      <c r="AW211" s="2"/>
      <c r="AX211" s="2"/>
      <c r="AY211" s="2"/>
      <c r="AZ211" s="575" t="s">
        <v>44</v>
      </c>
      <c r="BA211" s="575"/>
      <c r="BB211" s="575"/>
      <c r="BC211" s="2"/>
      <c r="BD211" s="2"/>
      <c r="BE211" s="576">
        <v>491.64</v>
      </c>
      <c r="BF211" s="576"/>
      <c r="BG211" s="576"/>
      <c r="BH211" s="576"/>
      <c r="BI211" s="576"/>
      <c r="BJ211" s="576"/>
      <c r="BK211" s="576"/>
      <c r="BL211" s="576"/>
      <c r="BM211" s="576"/>
      <c r="BN211" s="576"/>
      <c r="BO211" s="576"/>
      <c r="BP211" s="576"/>
      <c r="BQ211" s="576"/>
      <c r="BR211" s="576"/>
      <c r="BS211" s="2"/>
      <c r="BT211" s="15" t="s">
        <v>216</v>
      </c>
      <c r="BU211" s="15"/>
      <c r="BV211" s="15"/>
      <c r="BW211" s="15"/>
      <c r="BX211" s="15"/>
      <c r="BY211" s="15"/>
      <c r="BZ211" s="15"/>
      <c r="CA211" s="15"/>
      <c r="CB211" s="15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</row>
    <row r="212" spans="1:93" ht="19.149999999999999" customHeight="1">
      <c r="A212" s="2"/>
      <c r="B212" s="2"/>
      <c r="C212" s="2"/>
      <c r="D212" s="575" t="s">
        <v>312</v>
      </c>
      <c r="E212" s="575"/>
      <c r="F212" s="575"/>
      <c r="G212" s="575"/>
      <c r="H212" s="575"/>
      <c r="I212" s="575" t="s">
        <v>44</v>
      </c>
      <c r="J212" s="575"/>
      <c r="K212" s="575"/>
      <c r="L212" s="2"/>
      <c r="M212" s="569" t="s">
        <v>313</v>
      </c>
      <c r="N212" s="569"/>
      <c r="O212" s="569"/>
      <c r="P212" s="569"/>
      <c r="Q212" s="569"/>
      <c r="R212" s="569"/>
      <c r="S212" s="569"/>
      <c r="T212" s="569"/>
      <c r="U212" s="569"/>
      <c r="V212" s="569"/>
      <c r="W212" s="569"/>
      <c r="X212" s="569"/>
      <c r="Y212" s="569"/>
      <c r="Z212" s="569"/>
      <c r="AA212" s="569"/>
      <c r="AB212" s="569"/>
      <c r="AC212" s="569"/>
      <c r="AD212" s="569"/>
      <c r="AE212" s="569"/>
      <c r="AF212" s="569"/>
      <c r="AG212" s="569"/>
      <c r="AH212" s="569"/>
      <c r="AI212" s="569"/>
      <c r="AJ212" s="569"/>
      <c r="AK212" s="569"/>
      <c r="AL212" s="569"/>
      <c r="AM212" s="569"/>
      <c r="AN212" s="569"/>
      <c r="AO212" s="569"/>
      <c r="AP212" s="569"/>
      <c r="AQ212" s="569"/>
      <c r="AR212" s="569"/>
      <c r="AS212" s="569"/>
      <c r="AT212" s="569"/>
      <c r="AU212" s="569"/>
      <c r="AV212" s="569"/>
      <c r="AW212" s="2"/>
      <c r="AX212" s="2"/>
      <c r="AY212" s="2"/>
      <c r="AZ212" s="575" t="s">
        <v>44</v>
      </c>
      <c r="BA212" s="575"/>
      <c r="BB212" s="575"/>
      <c r="BC212" s="2"/>
      <c r="BD212" s="2"/>
      <c r="BE212" s="576">
        <v>409.64</v>
      </c>
      <c r="BF212" s="576"/>
      <c r="BG212" s="576"/>
      <c r="BH212" s="576"/>
      <c r="BI212" s="576"/>
      <c r="BJ212" s="576"/>
      <c r="BK212" s="576"/>
      <c r="BL212" s="576"/>
      <c r="BM212" s="576"/>
      <c r="BN212" s="576"/>
      <c r="BO212" s="576"/>
      <c r="BP212" s="576"/>
      <c r="BQ212" s="576"/>
      <c r="BR212" s="576"/>
      <c r="BS212" s="2"/>
      <c r="BT212" s="15" t="s">
        <v>216</v>
      </c>
      <c r="BU212" s="15"/>
      <c r="BV212" s="15"/>
      <c r="BW212" s="15"/>
      <c r="BX212" s="15"/>
      <c r="BY212" s="15"/>
      <c r="BZ212" s="15"/>
      <c r="CA212" s="15"/>
      <c r="CB212" s="15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</row>
    <row r="213" spans="1:93" ht="19.149999999999999" customHeight="1">
      <c r="A213" s="2"/>
      <c r="B213" s="2"/>
      <c r="C213" s="2"/>
      <c r="D213" s="575" t="s">
        <v>314</v>
      </c>
      <c r="E213" s="575"/>
      <c r="F213" s="575"/>
      <c r="G213" s="575"/>
      <c r="H213" s="575"/>
      <c r="I213" s="575" t="s">
        <v>44</v>
      </c>
      <c r="J213" s="575"/>
      <c r="K213" s="575"/>
      <c r="L213" s="2"/>
      <c r="M213" s="569" t="s">
        <v>315</v>
      </c>
      <c r="N213" s="569"/>
      <c r="O213" s="569"/>
      <c r="P213" s="569"/>
      <c r="Q213" s="569"/>
      <c r="R213" s="569"/>
      <c r="S213" s="569"/>
      <c r="T213" s="569"/>
      <c r="U213" s="569"/>
      <c r="V213" s="569"/>
      <c r="W213" s="569"/>
      <c r="X213" s="569"/>
      <c r="Y213" s="569"/>
      <c r="Z213" s="569"/>
      <c r="AA213" s="569"/>
      <c r="AB213" s="569"/>
      <c r="AC213" s="569"/>
      <c r="AD213" s="569"/>
      <c r="AE213" s="569"/>
      <c r="AF213" s="569"/>
      <c r="AG213" s="569"/>
      <c r="AH213" s="569"/>
      <c r="AI213" s="569"/>
      <c r="AJ213" s="569"/>
      <c r="AK213" s="569"/>
      <c r="AL213" s="569"/>
      <c r="AM213" s="569"/>
      <c r="AN213" s="569"/>
      <c r="AO213" s="569"/>
      <c r="AP213" s="569"/>
      <c r="AQ213" s="569"/>
      <c r="AR213" s="569"/>
      <c r="AS213" s="569"/>
      <c r="AT213" s="569"/>
      <c r="AU213" s="569"/>
      <c r="AV213" s="569"/>
      <c r="AW213" s="2"/>
      <c r="AX213" s="2"/>
      <c r="AY213" s="2"/>
      <c r="AZ213" s="575" t="s">
        <v>44</v>
      </c>
      <c r="BA213" s="575"/>
      <c r="BB213" s="575"/>
      <c r="BC213" s="2"/>
      <c r="BD213" s="2"/>
      <c r="BE213" s="576">
        <v>484.64</v>
      </c>
      <c r="BF213" s="576"/>
      <c r="BG213" s="576"/>
      <c r="BH213" s="576"/>
      <c r="BI213" s="576"/>
      <c r="BJ213" s="576"/>
      <c r="BK213" s="576"/>
      <c r="BL213" s="576"/>
      <c r="BM213" s="576"/>
      <c r="BN213" s="576"/>
      <c r="BO213" s="576"/>
      <c r="BP213" s="576"/>
      <c r="BQ213" s="576"/>
      <c r="BR213" s="576"/>
      <c r="BS213" s="2"/>
      <c r="BT213" s="15" t="s">
        <v>216</v>
      </c>
      <c r="BU213" s="15"/>
      <c r="BV213" s="15"/>
      <c r="BW213" s="15"/>
      <c r="BX213" s="15"/>
      <c r="BY213" s="15"/>
      <c r="BZ213" s="15"/>
      <c r="CA213" s="15"/>
      <c r="CB213" s="15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</row>
    <row r="214" spans="1:93" ht="19.149999999999999" customHeight="1">
      <c r="A214" s="2"/>
      <c r="B214" s="2"/>
      <c r="C214" s="2"/>
      <c r="D214" s="575" t="s">
        <v>316</v>
      </c>
      <c r="E214" s="575"/>
      <c r="F214" s="575"/>
      <c r="G214" s="575"/>
      <c r="H214" s="575"/>
      <c r="I214" s="575" t="s">
        <v>44</v>
      </c>
      <c r="J214" s="575"/>
      <c r="K214" s="575"/>
      <c r="L214" s="2"/>
      <c r="M214" s="569" t="s">
        <v>317</v>
      </c>
      <c r="N214" s="569"/>
      <c r="O214" s="569"/>
      <c r="P214" s="569"/>
      <c r="Q214" s="569"/>
      <c r="R214" s="569"/>
      <c r="S214" s="569"/>
      <c r="T214" s="569"/>
      <c r="U214" s="569"/>
      <c r="V214" s="569"/>
      <c r="W214" s="569"/>
      <c r="X214" s="569"/>
      <c r="Y214" s="569"/>
      <c r="Z214" s="569"/>
      <c r="AA214" s="569"/>
      <c r="AB214" s="569"/>
      <c r="AC214" s="569"/>
      <c r="AD214" s="569"/>
      <c r="AE214" s="569"/>
      <c r="AF214" s="569"/>
      <c r="AG214" s="569"/>
      <c r="AH214" s="569"/>
      <c r="AI214" s="569"/>
      <c r="AJ214" s="569"/>
      <c r="AK214" s="569"/>
      <c r="AL214" s="569"/>
      <c r="AM214" s="569"/>
      <c r="AN214" s="569"/>
      <c r="AO214" s="569"/>
      <c r="AP214" s="569"/>
      <c r="AQ214" s="569"/>
      <c r="AR214" s="569"/>
      <c r="AS214" s="569"/>
      <c r="AT214" s="569"/>
      <c r="AU214" s="569"/>
      <c r="AV214" s="569"/>
      <c r="AW214" s="569"/>
      <c r="AX214" s="569"/>
      <c r="AY214" s="569"/>
      <c r="AZ214" s="575" t="s">
        <v>44</v>
      </c>
      <c r="BA214" s="575"/>
      <c r="BB214" s="575"/>
      <c r="BC214" s="2"/>
      <c r="BD214" s="2"/>
      <c r="BE214" s="576">
        <v>10408.66</v>
      </c>
      <c r="BF214" s="576"/>
      <c r="BG214" s="576"/>
      <c r="BH214" s="576"/>
      <c r="BI214" s="576"/>
      <c r="BJ214" s="576"/>
      <c r="BK214" s="576"/>
      <c r="BL214" s="576"/>
      <c r="BM214" s="576"/>
      <c r="BN214" s="576"/>
      <c r="BO214" s="576"/>
      <c r="BP214" s="576"/>
      <c r="BQ214" s="576"/>
      <c r="BR214" s="576"/>
      <c r="BS214" s="2"/>
      <c r="BT214" s="15" t="s">
        <v>278</v>
      </c>
      <c r="BU214" s="15"/>
      <c r="BV214" s="15"/>
      <c r="BW214" s="15"/>
      <c r="BX214" s="15"/>
      <c r="BY214" s="15"/>
      <c r="BZ214" s="15"/>
      <c r="CA214" s="15"/>
      <c r="CB214" s="15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</row>
    <row r="215" spans="1:93" ht="19.149999999999999" customHeight="1">
      <c r="A215" s="2"/>
      <c r="B215" s="2"/>
      <c r="C215" s="2"/>
      <c r="D215" s="575" t="s">
        <v>318</v>
      </c>
      <c r="E215" s="575"/>
      <c r="F215" s="575"/>
      <c r="G215" s="575"/>
      <c r="H215" s="575"/>
      <c r="I215" s="575" t="s">
        <v>44</v>
      </c>
      <c r="J215" s="575"/>
      <c r="K215" s="575"/>
      <c r="L215" s="2"/>
      <c r="M215" s="569" t="s">
        <v>319</v>
      </c>
      <c r="N215" s="577"/>
      <c r="O215" s="577"/>
      <c r="P215" s="577"/>
      <c r="Q215" s="577"/>
      <c r="R215" s="577"/>
      <c r="S215" s="577"/>
      <c r="T215" s="577"/>
      <c r="U215" s="577"/>
      <c r="V215" s="577"/>
      <c r="W215" s="577"/>
      <c r="X215" s="577"/>
      <c r="Y215" s="577"/>
      <c r="Z215" s="577"/>
      <c r="AA215" s="577"/>
      <c r="AB215" s="577"/>
      <c r="AC215" s="577"/>
      <c r="AD215" s="577"/>
      <c r="AE215" s="577"/>
      <c r="AF215" s="577"/>
      <c r="AG215" s="577"/>
      <c r="AH215" s="577"/>
      <c r="AI215" s="577"/>
      <c r="AJ215" s="577"/>
      <c r="AK215" s="577"/>
      <c r="AL215" s="577"/>
      <c r="AM215" s="577"/>
      <c r="AN215" s="577"/>
      <c r="AO215" s="577"/>
      <c r="AP215" s="577"/>
      <c r="AQ215" s="577"/>
      <c r="AR215" s="577"/>
      <c r="AS215" s="577"/>
      <c r="AT215" s="577"/>
      <c r="AU215" s="577"/>
      <c r="AV215" s="577"/>
      <c r="AW215" s="577"/>
      <c r="AX215" s="577"/>
      <c r="AY215" s="577"/>
      <c r="AZ215" s="575" t="s">
        <v>44</v>
      </c>
      <c r="BA215" s="575"/>
      <c r="BB215" s="575"/>
      <c r="BC215" s="2"/>
      <c r="BD215" s="2"/>
      <c r="BE215" s="576">
        <v>11408.66</v>
      </c>
      <c r="BF215" s="576"/>
      <c r="BG215" s="576"/>
      <c r="BH215" s="576"/>
      <c r="BI215" s="576"/>
      <c r="BJ215" s="576"/>
      <c r="BK215" s="576"/>
      <c r="BL215" s="576"/>
      <c r="BM215" s="576"/>
      <c r="BN215" s="576"/>
      <c r="BO215" s="576"/>
      <c r="BP215" s="576"/>
      <c r="BQ215" s="576"/>
      <c r="BR215" s="576"/>
      <c r="BS215" s="2"/>
      <c r="BT215" s="15" t="s">
        <v>278</v>
      </c>
      <c r="BU215" s="15"/>
      <c r="BV215" s="15"/>
      <c r="BW215" s="15"/>
      <c r="BX215" s="15"/>
      <c r="BY215" s="15"/>
      <c r="BZ215" s="15"/>
      <c r="CA215" s="15"/>
      <c r="CB215" s="15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</row>
    <row r="216" spans="1:93" ht="19.149999999999999" customHeight="1">
      <c r="A216" s="2"/>
      <c r="B216" s="2"/>
      <c r="C216" s="2"/>
      <c r="D216" s="575" t="s">
        <v>320</v>
      </c>
      <c r="E216" s="575"/>
      <c r="F216" s="575"/>
      <c r="G216" s="575"/>
      <c r="H216" s="575"/>
      <c r="I216" s="575" t="s">
        <v>44</v>
      </c>
      <c r="J216" s="575"/>
      <c r="K216" s="575"/>
      <c r="L216" s="2"/>
      <c r="M216" s="569" t="s">
        <v>321</v>
      </c>
      <c r="N216" s="569"/>
      <c r="O216" s="569"/>
      <c r="P216" s="569"/>
      <c r="Q216" s="569"/>
      <c r="R216" s="569"/>
      <c r="S216" s="569"/>
      <c r="T216" s="569"/>
      <c r="U216" s="569"/>
      <c r="V216" s="569"/>
      <c r="W216" s="569"/>
      <c r="X216" s="569"/>
      <c r="Y216" s="569"/>
      <c r="Z216" s="569"/>
      <c r="AA216" s="569"/>
      <c r="AB216" s="569"/>
      <c r="AC216" s="569"/>
      <c r="AD216" s="569"/>
      <c r="AE216" s="569"/>
      <c r="AF216" s="569"/>
      <c r="AG216" s="569"/>
      <c r="AH216" s="569"/>
      <c r="AI216" s="569"/>
      <c r="AJ216" s="569"/>
      <c r="AK216" s="569"/>
      <c r="AL216" s="569"/>
      <c r="AM216" s="569"/>
      <c r="AN216" s="569"/>
      <c r="AO216" s="569"/>
      <c r="AP216" s="569"/>
      <c r="AQ216" s="569"/>
      <c r="AR216" s="569"/>
      <c r="AS216" s="569"/>
      <c r="AT216" s="569"/>
      <c r="AU216" s="569"/>
      <c r="AV216" s="569"/>
      <c r="AW216" s="569"/>
      <c r="AX216" s="569"/>
      <c r="AY216" s="577"/>
      <c r="AZ216" s="575" t="s">
        <v>44</v>
      </c>
      <c r="BA216" s="575"/>
      <c r="BB216" s="575"/>
      <c r="BC216" s="2"/>
      <c r="BD216" s="2"/>
      <c r="BE216" s="576">
        <v>11688.66</v>
      </c>
      <c r="BF216" s="576"/>
      <c r="BG216" s="576"/>
      <c r="BH216" s="576"/>
      <c r="BI216" s="576"/>
      <c r="BJ216" s="576"/>
      <c r="BK216" s="576"/>
      <c r="BL216" s="576"/>
      <c r="BM216" s="576"/>
      <c r="BN216" s="576"/>
      <c r="BO216" s="576"/>
      <c r="BP216" s="576"/>
      <c r="BQ216" s="576"/>
      <c r="BR216" s="576"/>
      <c r="BS216" s="2"/>
      <c r="BT216" s="15" t="s">
        <v>278</v>
      </c>
      <c r="BU216" s="15"/>
      <c r="BV216" s="15"/>
      <c r="BW216" s="15"/>
      <c r="BX216" s="15"/>
      <c r="BY216" s="15"/>
      <c r="BZ216" s="15"/>
      <c r="CA216" s="15"/>
      <c r="CB216" s="15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</row>
    <row r="217" spans="1:93" ht="19.149999999999999" customHeight="1">
      <c r="A217" s="2"/>
      <c r="B217" s="2"/>
      <c r="C217" s="2"/>
      <c r="D217" s="575" t="s">
        <v>322</v>
      </c>
      <c r="E217" s="575"/>
      <c r="F217" s="575"/>
      <c r="G217" s="575"/>
      <c r="H217" s="575"/>
      <c r="I217" s="575" t="s">
        <v>44</v>
      </c>
      <c r="J217" s="575"/>
      <c r="K217" s="575"/>
      <c r="L217" s="2"/>
      <c r="M217" s="569" t="s">
        <v>323</v>
      </c>
      <c r="N217" s="569"/>
      <c r="O217" s="569"/>
      <c r="P217" s="569"/>
      <c r="Q217" s="569"/>
      <c r="R217" s="569"/>
      <c r="S217" s="569"/>
      <c r="T217" s="569"/>
      <c r="U217" s="569"/>
      <c r="V217" s="569"/>
      <c r="W217" s="569"/>
      <c r="X217" s="569"/>
      <c r="Y217" s="569"/>
      <c r="Z217" s="569"/>
      <c r="AA217" s="569"/>
      <c r="AB217" s="569"/>
      <c r="AC217" s="569"/>
      <c r="AD217" s="569"/>
      <c r="AE217" s="569"/>
      <c r="AF217" s="569"/>
      <c r="AG217" s="569"/>
      <c r="AH217" s="569"/>
      <c r="AI217" s="569"/>
      <c r="AJ217" s="569"/>
      <c r="AK217" s="569"/>
      <c r="AL217" s="569"/>
      <c r="AM217" s="569"/>
      <c r="AN217" s="569"/>
      <c r="AO217" s="569"/>
      <c r="AP217" s="569"/>
      <c r="AQ217" s="569"/>
      <c r="AR217" s="569"/>
      <c r="AS217" s="569"/>
      <c r="AT217" s="569"/>
      <c r="AU217" s="569"/>
      <c r="AV217" s="569"/>
      <c r="AW217" s="577"/>
      <c r="AX217" s="577"/>
      <c r="AY217" s="577"/>
      <c r="AZ217" s="575" t="s">
        <v>44</v>
      </c>
      <c r="BA217" s="575"/>
      <c r="BB217" s="575"/>
      <c r="BC217" s="2"/>
      <c r="BD217" s="2"/>
      <c r="BE217" s="576">
        <v>13308.66</v>
      </c>
      <c r="BF217" s="576"/>
      <c r="BG217" s="576"/>
      <c r="BH217" s="576"/>
      <c r="BI217" s="576"/>
      <c r="BJ217" s="576"/>
      <c r="BK217" s="576"/>
      <c r="BL217" s="576"/>
      <c r="BM217" s="576"/>
      <c r="BN217" s="576"/>
      <c r="BO217" s="576"/>
      <c r="BP217" s="576"/>
      <c r="BQ217" s="576"/>
      <c r="BR217" s="576"/>
      <c r="BS217" s="2"/>
      <c r="BT217" s="15" t="s">
        <v>278</v>
      </c>
      <c r="BU217" s="15"/>
      <c r="BV217" s="15"/>
      <c r="BW217" s="15"/>
      <c r="BX217" s="15"/>
      <c r="BY217" s="15"/>
      <c r="BZ217" s="15"/>
      <c r="CA217" s="15"/>
      <c r="CB217" s="15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</row>
    <row r="218" spans="1:93" ht="19.149999999999999" customHeight="1">
      <c r="A218" s="2"/>
      <c r="B218" s="2"/>
      <c r="C218" s="2"/>
      <c r="D218" s="575" t="s">
        <v>324</v>
      </c>
      <c r="E218" s="575"/>
      <c r="F218" s="575"/>
      <c r="G218" s="575"/>
      <c r="H218" s="575"/>
      <c r="I218" s="575" t="s">
        <v>44</v>
      </c>
      <c r="J218" s="575"/>
      <c r="K218" s="575"/>
      <c r="L218" s="2"/>
      <c r="M218" s="569" t="s">
        <v>325</v>
      </c>
      <c r="N218" s="569"/>
      <c r="O218" s="569"/>
      <c r="P218" s="569"/>
      <c r="Q218" s="569"/>
      <c r="R218" s="569"/>
      <c r="S218" s="569"/>
      <c r="T218" s="569"/>
      <c r="U218" s="569"/>
      <c r="V218" s="569"/>
      <c r="W218" s="569"/>
      <c r="X218" s="569"/>
      <c r="Y218" s="569"/>
      <c r="Z218" s="569"/>
      <c r="AA218" s="569"/>
      <c r="AB218" s="569"/>
      <c r="AC218" s="569"/>
      <c r="AD218" s="569"/>
      <c r="AE218" s="569"/>
      <c r="AF218" s="569"/>
      <c r="AG218" s="569"/>
      <c r="AH218" s="569"/>
      <c r="AI218" s="569"/>
      <c r="AJ218" s="569"/>
      <c r="AK218" s="569"/>
      <c r="AL218" s="569"/>
      <c r="AM218" s="569"/>
      <c r="AN218" s="569"/>
      <c r="AO218" s="569"/>
      <c r="AP218" s="569"/>
      <c r="AQ218" s="569"/>
      <c r="AR218" s="569"/>
      <c r="AS218" s="569"/>
      <c r="AT218" s="569"/>
      <c r="AU218" s="569"/>
      <c r="AV218" s="569"/>
      <c r="AW218" s="577"/>
      <c r="AX218" s="577"/>
      <c r="AY218" s="577"/>
      <c r="AZ218" s="575" t="s">
        <v>44</v>
      </c>
      <c r="BA218" s="575"/>
      <c r="BB218" s="575"/>
      <c r="BC218" s="2"/>
      <c r="BD218" s="2"/>
      <c r="BE218" s="576">
        <v>11498.66</v>
      </c>
      <c r="BF218" s="576"/>
      <c r="BG218" s="576"/>
      <c r="BH218" s="576"/>
      <c r="BI218" s="576"/>
      <c r="BJ218" s="576"/>
      <c r="BK218" s="576"/>
      <c r="BL218" s="576"/>
      <c r="BM218" s="576"/>
      <c r="BN218" s="576"/>
      <c r="BO218" s="576"/>
      <c r="BP218" s="576"/>
      <c r="BQ218" s="576"/>
      <c r="BR218" s="576"/>
      <c r="BS218" s="2"/>
      <c r="BT218" s="15" t="s">
        <v>278</v>
      </c>
      <c r="BU218" s="15"/>
      <c r="BV218" s="15"/>
      <c r="BW218" s="15"/>
      <c r="BX218" s="15"/>
      <c r="BY218" s="15"/>
      <c r="BZ218" s="15"/>
      <c r="CA218" s="15"/>
      <c r="CB218" s="15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</row>
    <row r="219" spans="1:93" ht="19.149999999999999" customHeight="1">
      <c r="A219" s="2"/>
      <c r="B219" s="2"/>
      <c r="C219" s="2"/>
      <c r="D219" s="575" t="s">
        <v>326</v>
      </c>
      <c r="E219" s="575"/>
      <c r="F219" s="575"/>
      <c r="G219" s="575"/>
      <c r="H219" s="575"/>
      <c r="I219" s="575" t="s">
        <v>44</v>
      </c>
      <c r="J219" s="575"/>
      <c r="K219" s="575"/>
      <c r="L219" s="2"/>
      <c r="M219" s="569" t="s">
        <v>327</v>
      </c>
      <c r="N219" s="569"/>
      <c r="O219" s="569"/>
      <c r="P219" s="569"/>
      <c r="Q219" s="569"/>
      <c r="R219" s="569"/>
      <c r="S219" s="569"/>
      <c r="T219" s="569"/>
      <c r="U219" s="569"/>
      <c r="V219" s="569"/>
      <c r="W219" s="569"/>
      <c r="X219" s="569"/>
      <c r="Y219" s="569"/>
      <c r="Z219" s="569"/>
      <c r="AA219" s="569"/>
      <c r="AB219" s="569"/>
      <c r="AC219" s="569"/>
      <c r="AD219" s="569"/>
      <c r="AE219" s="569"/>
      <c r="AF219" s="569"/>
      <c r="AG219" s="569"/>
      <c r="AH219" s="569"/>
      <c r="AI219" s="569"/>
      <c r="AJ219" s="569"/>
      <c r="AK219" s="569"/>
      <c r="AL219" s="569"/>
      <c r="AM219" s="569"/>
      <c r="AN219" s="569"/>
      <c r="AO219" s="569"/>
      <c r="AP219" s="569"/>
      <c r="AQ219" s="569"/>
      <c r="AR219" s="569"/>
      <c r="AS219" s="569"/>
      <c r="AT219" s="569"/>
      <c r="AU219" s="569"/>
      <c r="AV219" s="569"/>
      <c r="AW219" s="577"/>
      <c r="AX219" s="577"/>
      <c r="AY219" s="577"/>
      <c r="AZ219" s="575" t="s">
        <v>44</v>
      </c>
      <c r="BA219" s="575"/>
      <c r="BB219" s="575"/>
      <c r="BC219" s="2"/>
      <c r="BD219" s="2"/>
      <c r="BE219" s="576">
        <v>6.94</v>
      </c>
      <c r="BF219" s="576"/>
      <c r="BG219" s="576"/>
      <c r="BH219" s="576"/>
      <c r="BI219" s="576"/>
      <c r="BJ219" s="576"/>
      <c r="BK219" s="576"/>
      <c r="BL219" s="576"/>
      <c r="BM219" s="576"/>
      <c r="BN219" s="576"/>
      <c r="BO219" s="576"/>
      <c r="BP219" s="576"/>
      <c r="BQ219" s="576"/>
      <c r="BR219" s="576"/>
      <c r="BS219" s="2"/>
      <c r="BT219" s="15" t="s">
        <v>216</v>
      </c>
      <c r="BU219" s="15"/>
      <c r="BV219" s="15"/>
      <c r="BW219" s="15"/>
      <c r="BX219" s="15"/>
      <c r="BY219" s="15"/>
      <c r="BZ219" s="15"/>
      <c r="CA219" s="15"/>
      <c r="CB219" s="15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</row>
    <row r="220" spans="1:93" ht="19.149999999999999" customHeight="1">
      <c r="A220" s="2"/>
      <c r="B220" s="2"/>
      <c r="C220" s="2"/>
      <c r="D220" s="2"/>
      <c r="E220" s="2"/>
      <c r="F220" s="2"/>
      <c r="G220" s="575"/>
      <c r="H220" s="575"/>
      <c r="I220" s="575"/>
      <c r="J220" s="575"/>
      <c r="K220" s="575"/>
      <c r="L220" s="2"/>
      <c r="M220" s="2" t="s">
        <v>328</v>
      </c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</row>
    <row r="221" spans="1:93" ht="19.149999999999999" customHeight="1">
      <c r="A221" s="574">
        <v>29</v>
      </c>
      <c r="B221" s="574"/>
      <c r="C221" s="574"/>
      <c r="D221" s="2" t="s">
        <v>208</v>
      </c>
      <c r="E221" s="1" t="s">
        <v>329</v>
      </c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</row>
    <row r="222" spans="1:93" ht="19.149999999999999" customHeight="1">
      <c r="A222" s="2"/>
      <c r="B222" s="2"/>
      <c r="C222" s="2"/>
      <c r="D222" s="2"/>
      <c r="E222" s="2"/>
      <c r="F222" s="2"/>
      <c r="G222" s="573" t="s">
        <v>330</v>
      </c>
      <c r="H222" s="573"/>
      <c r="I222" s="573"/>
      <c r="J222" s="573"/>
      <c r="K222" s="573"/>
      <c r="L222" s="573"/>
      <c r="M222" s="573"/>
      <c r="N222" s="573"/>
      <c r="O222" s="573"/>
      <c r="P222" s="573"/>
      <c r="Q222" s="573"/>
      <c r="R222" s="573"/>
      <c r="S222" s="573"/>
      <c r="T222" s="573"/>
      <c r="U222" s="573"/>
      <c r="V222" s="573"/>
      <c r="W222" s="573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575" t="s">
        <v>44</v>
      </c>
      <c r="AX222" s="575"/>
      <c r="AY222" s="575"/>
      <c r="AZ222" s="2"/>
      <c r="BA222" s="2"/>
      <c r="BB222" s="576">
        <v>35</v>
      </c>
      <c r="BC222" s="576"/>
      <c r="BD222" s="576"/>
      <c r="BE222" s="576"/>
      <c r="BF222" s="576"/>
      <c r="BG222" s="576"/>
      <c r="BH222" s="576"/>
      <c r="BI222" s="576"/>
      <c r="BJ222" s="576"/>
      <c r="BK222" s="576"/>
      <c r="BL222" s="576"/>
      <c r="BM222" s="576"/>
      <c r="BN222" s="2"/>
      <c r="BO222" s="2"/>
      <c r="BP222" s="2"/>
      <c r="BQ222" s="573" t="s">
        <v>212</v>
      </c>
      <c r="BR222" s="573"/>
      <c r="BS222" s="573"/>
      <c r="BT222" s="573"/>
      <c r="BU222" s="573"/>
      <c r="BV222" s="573"/>
      <c r="BW222" s="573"/>
      <c r="BX222" s="573"/>
      <c r="BY222" s="573"/>
      <c r="BZ222" s="2"/>
      <c r="CA222" s="575"/>
      <c r="CB222" s="575"/>
      <c r="CC222" s="575"/>
      <c r="CD222" s="575"/>
      <c r="CE222" s="575"/>
      <c r="CF222" s="575"/>
      <c r="CG222" s="2"/>
      <c r="CH222" s="2"/>
      <c r="CI222" s="2"/>
      <c r="CJ222" s="2"/>
      <c r="CK222" s="2"/>
      <c r="CL222" s="2"/>
      <c r="CM222" s="2"/>
      <c r="CN222" s="2"/>
      <c r="CO222" s="2"/>
    </row>
    <row r="223" spans="1:93" ht="19.149999999999999" customHeight="1">
      <c r="A223" s="2"/>
      <c r="B223" s="2"/>
      <c r="C223" s="2"/>
      <c r="D223" s="2"/>
      <c r="E223" s="2"/>
      <c r="F223" s="2"/>
      <c r="G223" s="1" t="s">
        <v>331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571" t="s">
        <v>44</v>
      </c>
      <c r="AX223" s="571"/>
      <c r="AY223" s="571"/>
      <c r="AZ223" s="1"/>
      <c r="BA223" s="1"/>
      <c r="BB223" s="572">
        <v>25</v>
      </c>
      <c r="BC223" s="572"/>
      <c r="BD223" s="572"/>
      <c r="BE223" s="572"/>
      <c r="BF223" s="572"/>
      <c r="BG223" s="572"/>
      <c r="BH223" s="572"/>
      <c r="BI223" s="572"/>
      <c r="BJ223" s="572"/>
      <c r="BK223" s="572"/>
      <c r="BL223" s="572"/>
      <c r="BM223" s="572"/>
      <c r="BN223" s="1"/>
      <c r="BO223" s="1"/>
      <c r="BP223" s="1"/>
      <c r="BQ223" s="573" t="s">
        <v>212</v>
      </c>
      <c r="BR223" s="573"/>
      <c r="BS223" s="573"/>
      <c r="BT223" s="573"/>
      <c r="BU223" s="573"/>
      <c r="BV223" s="573"/>
      <c r="BW223" s="573"/>
      <c r="BX223" s="573"/>
      <c r="BY223" s="573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</row>
    <row r="224" spans="1:93" ht="19.149999999999999" customHeight="1">
      <c r="A224" s="2"/>
      <c r="B224" s="2"/>
      <c r="C224" s="2"/>
      <c r="D224" s="2"/>
      <c r="E224" s="2"/>
      <c r="F224" s="2"/>
      <c r="G224" s="15" t="s">
        <v>258</v>
      </c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4"/>
      <c r="AX224" s="4"/>
      <c r="AY224" s="4"/>
      <c r="AZ224" s="1"/>
      <c r="BA224" s="1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1"/>
      <c r="BO224" s="1"/>
      <c r="BP224" s="1"/>
      <c r="BQ224" s="8"/>
      <c r="BR224" s="8"/>
      <c r="BS224" s="8"/>
      <c r="BT224" s="8"/>
      <c r="BU224" s="8"/>
      <c r="BV224" s="8"/>
      <c r="BW224" s="8"/>
      <c r="BX224" s="8"/>
      <c r="BY224" s="8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</row>
    <row r="225" spans="1:93" ht="19.149999999999999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</row>
    <row r="226" spans="1:93" ht="19.149999999999999" customHeight="1">
      <c r="A226" s="574">
        <v>30</v>
      </c>
      <c r="B226" s="574"/>
      <c r="C226" s="574"/>
      <c r="D226" s="2" t="s">
        <v>208</v>
      </c>
      <c r="E226" s="1" t="s">
        <v>332</v>
      </c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</row>
    <row r="227" spans="1:93" ht="19.149999999999999" customHeight="1">
      <c r="A227" s="2"/>
      <c r="B227" s="2"/>
      <c r="C227" s="2"/>
      <c r="D227" s="2"/>
      <c r="E227" s="2"/>
      <c r="F227" s="2"/>
      <c r="G227" s="1" t="s">
        <v>333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571" t="s">
        <v>44</v>
      </c>
      <c r="AX227" s="571"/>
      <c r="AY227" s="571"/>
      <c r="AZ227" s="1"/>
      <c r="BA227" s="1"/>
      <c r="BB227" s="572">
        <v>500</v>
      </c>
      <c r="BC227" s="572"/>
      <c r="BD227" s="572"/>
      <c r="BE227" s="572"/>
      <c r="BF227" s="572"/>
      <c r="BG227" s="572"/>
      <c r="BH227" s="572"/>
      <c r="BI227" s="572"/>
      <c r="BJ227" s="572"/>
      <c r="BK227" s="572"/>
      <c r="BL227" s="572"/>
      <c r="BM227" s="572"/>
      <c r="BN227" s="1"/>
      <c r="BO227" s="1"/>
      <c r="BP227" s="1"/>
      <c r="BQ227" s="573" t="s">
        <v>334</v>
      </c>
      <c r="BR227" s="573"/>
      <c r="BS227" s="573"/>
      <c r="BT227" s="573"/>
      <c r="BU227" s="573"/>
      <c r="BV227" s="573"/>
      <c r="BW227" s="573"/>
      <c r="BX227" s="573"/>
      <c r="BY227" s="573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</row>
    <row r="228" spans="1:93" ht="19.149999999999999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</row>
    <row r="229" spans="1:93" ht="19.149999999999999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2"/>
      <c r="CK229" s="2"/>
      <c r="CL229" s="2"/>
      <c r="CM229" s="2"/>
      <c r="CN229" s="2"/>
      <c r="CO229" s="2"/>
    </row>
    <row r="230" spans="1:93" ht="19.149999999999999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2"/>
      <c r="CK230" s="2"/>
      <c r="CL230" s="2"/>
      <c r="CM230" s="2"/>
      <c r="CN230" s="2"/>
      <c r="CO230" s="2"/>
    </row>
    <row r="231" spans="1:93" ht="19.149999999999999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2"/>
      <c r="CK231" s="2"/>
      <c r="CL231" s="2"/>
      <c r="CM231" s="2"/>
      <c r="CN231" s="2"/>
      <c r="CO231" s="2"/>
    </row>
    <row r="232" spans="1:93" ht="19.149999999999999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2"/>
      <c r="CK232" s="2"/>
      <c r="CL232" s="2"/>
      <c r="CM232" s="2"/>
      <c r="CN232" s="2"/>
      <c r="CO232" s="2"/>
    </row>
    <row r="233" spans="1:93" ht="19.149999999999999" customHeight="1">
      <c r="A233" s="2"/>
      <c r="B233" s="2"/>
      <c r="C233" s="2"/>
      <c r="D233" s="2"/>
      <c r="E233" s="2"/>
      <c r="F233" s="568" t="s">
        <v>0</v>
      </c>
      <c r="G233" s="568"/>
      <c r="H233" s="568"/>
      <c r="I233" s="568"/>
      <c r="J233" s="568"/>
      <c r="K233" s="568"/>
      <c r="L233" s="568"/>
      <c r="M233" s="568"/>
      <c r="N233" s="568"/>
      <c r="O233" s="568"/>
      <c r="P233" s="568"/>
      <c r="Q233" s="568"/>
      <c r="R233" s="569" t="s">
        <v>335</v>
      </c>
      <c r="S233" s="569"/>
      <c r="T233" s="569"/>
      <c r="U233" s="569"/>
      <c r="V233" s="569"/>
      <c r="W233" s="569"/>
      <c r="X233" s="569"/>
      <c r="Y233" s="569"/>
      <c r="Z233" s="569"/>
      <c r="AA233" s="569"/>
      <c r="AB233" s="569"/>
      <c r="AC233" s="569"/>
      <c r="AD233" s="569"/>
      <c r="AE233" s="569"/>
      <c r="AF233" s="569"/>
      <c r="AG233" s="569"/>
      <c r="AH233" s="569"/>
      <c r="AI233" s="569"/>
      <c r="AJ233" s="569"/>
      <c r="AK233" s="569"/>
      <c r="AL233" s="569"/>
      <c r="AM233" s="569"/>
      <c r="AN233" s="569"/>
      <c r="AO233" s="569"/>
      <c r="AP233" s="569"/>
      <c r="AQ233" s="569"/>
      <c r="AR233" s="569"/>
      <c r="AS233" s="569"/>
      <c r="AT233" s="569"/>
      <c r="AU233" s="569"/>
      <c r="AV233" s="569"/>
      <c r="AW233" s="569"/>
      <c r="AX233" s="569"/>
      <c r="AY233" s="569"/>
      <c r="AZ233" s="569"/>
      <c r="BA233" s="569"/>
      <c r="BB233" s="569"/>
      <c r="BC233" s="569"/>
      <c r="BD233" s="569"/>
      <c r="BE233" s="569"/>
      <c r="BF233" s="569"/>
      <c r="BG233" s="569"/>
      <c r="BH233" s="570">
        <v>28.06</v>
      </c>
      <c r="BI233" s="571"/>
      <c r="BJ233" s="571"/>
      <c r="BK233" s="571"/>
      <c r="BL233" s="571"/>
      <c r="BM233" s="571"/>
      <c r="BN233" s="571"/>
      <c r="BO233" s="2" t="s">
        <v>48</v>
      </c>
      <c r="BP233" s="2"/>
      <c r="BQ233" s="2"/>
      <c r="BR233" s="2"/>
      <c r="BS233" s="2"/>
      <c r="BT233" s="2"/>
      <c r="BU233" s="2"/>
      <c r="BV233" s="2"/>
      <c r="BW233" s="2" t="s">
        <v>48</v>
      </c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</row>
    <row r="234" spans="1:93" ht="19.149999999999999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569" t="s">
        <v>336</v>
      </c>
      <c r="S234" s="569"/>
      <c r="T234" s="569"/>
      <c r="U234" s="569"/>
      <c r="V234" s="569"/>
      <c r="W234" s="569"/>
      <c r="X234" s="569"/>
      <c r="Y234" s="569"/>
      <c r="Z234" s="569"/>
      <c r="AA234" s="569"/>
      <c r="AB234" s="569"/>
      <c r="AC234" s="569"/>
      <c r="AD234" s="569"/>
      <c r="AE234" s="569"/>
      <c r="AF234" s="569"/>
      <c r="AG234" s="569"/>
      <c r="AH234" s="569"/>
      <c r="AI234" s="569"/>
      <c r="AJ234" s="569"/>
      <c r="AK234" s="569"/>
      <c r="AL234" s="569"/>
      <c r="AM234" s="569"/>
      <c r="AN234" s="569"/>
      <c r="AO234" s="569"/>
      <c r="AP234" s="569"/>
      <c r="AQ234" s="569"/>
      <c r="AR234" s="569"/>
      <c r="AS234" s="569"/>
      <c r="AT234" s="569"/>
      <c r="AU234" s="569"/>
      <c r="AV234" s="569"/>
      <c r="AW234" s="569"/>
      <c r="AX234" s="569"/>
      <c r="AY234" s="569"/>
      <c r="AZ234" s="569"/>
      <c r="BA234" s="569"/>
      <c r="BB234" s="569"/>
      <c r="BC234" s="569"/>
      <c r="BD234" s="569"/>
      <c r="BE234" s="569"/>
      <c r="BF234" s="569"/>
      <c r="BG234" s="569"/>
      <c r="BH234" s="569"/>
      <c r="BI234" s="569"/>
      <c r="BJ234" s="569"/>
      <c r="BK234" s="569"/>
      <c r="BL234" s="569"/>
      <c r="BM234" s="569"/>
      <c r="BN234" s="569"/>
      <c r="BO234" s="569"/>
      <c r="BP234" s="569"/>
      <c r="BQ234" s="569"/>
      <c r="BR234" s="569"/>
      <c r="BS234" s="569"/>
      <c r="BT234" s="569"/>
      <c r="BU234" s="569"/>
      <c r="BV234" s="569"/>
      <c r="BW234" s="569"/>
      <c r="BX234" s="569"/>
      <c r="BY234" s="569"/>
      <c r="BZ234" s="569"/>
      <c r="CA234" s="569"/>
      <c r="CB234" s="569"/>
      <c r="CC234" s="569"/>
      <c r="CD234" s="569"/>
      <c r="CE234" s="569"/>
      <c r="CF234" s="569"/>
      <c r="CG234" s="569"/>
      <c r="CH234" s="569"/>
      <c r="CI234" s="569"/>
      <c r="CJ234" s="2"/>
      <c r="CK234" s="2"/>
      <c r="CL234" s="2"/>
      <c r="CM234" s="2"/>
      <c r="CN234" s="2"/>
      <c r="CO234" s="2"/>
    </row>
    <row r="235" spans="1:93" ht="19.149999999999999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2"/>
      <c r="CK235" s="2"/>
      <c r="CL235" s="2"/>
      <c r="CM235" s="2"/>
      <c r="CN235" s="2"/>
      <c r="CO235" s="2"/>
    </row>
    <row r="236" spans="1:93" ht="19.149999999999999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2"/>
      <c r="CK236" s="2"/>
      <c r="CL236" s="2"/>
      <c r="CM236" s="2"/>
      <c r="CN236" s="2"/>
      <c r="CO236" s="2"/>
    </row>
    <row r="237" spans="1:93" ht="19.149999999999999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2"/>
      <c r="CK237" s="2"/>
      <c r="CL237" s="2"/>
      <c r="CM237" s="2"/>
      <c r="CN237" s="2"/>
      <c r="CO237" s="2"/>
    </row>
    <row r="238" spans="1:93" ht="19.149999999999999" customHeight="1">
      <c r="A238" s="2"/>
      <c r="B238" s="567" t="s">
        <v>231</v>
      </c>
      <c r="C238" s="567"/>
      <c r="D238" s="567"/>
      <c r="E238" s="567"/>
      <c r="F238" s="567"/>
      <c r="G238" s="567"/>
      <c r="H238" s="567"/>
      <c r="I238" s="567"/>
      <c r="J238" s="567"/>
      <c r="K238" s="567"/>
      <c r="L238" s="567"/>
      <c r="M238" s="567"/>
      <c r="N238" s="567"/>
      <c r="O238" s="567"/>
      <c r="P238" s="567"/>
      <c r="Q238" s="567"/>
      <c r="R238" s="567"/>
      <c r="S238" s="567"/>
      <c r="T238" s="567"/>
      <c r="U238" s="567"/>
      <c r="V238" s="567"/>
      <c r="W238" s="567"/>
      <c r="X238" s="567"/>
      <c r="Y238" s="567"/>
      <c r="Z238" s="567"/>
      <c r="AA238" s="567"/>
      <c r="AB238" s="567"/>
      <c r="AC238" s="567"/>
      <c r="AD238" s="567"/>
      <c r="AE238" s="567"/>
      <c r="AF238" s="567"/>
      <c r="AG238" s="567"/>
      <c r="AH238" s="567"/>
      <c r="AI238" s="567"/>
      <c r="AJ238" s="567"/>
      <c r="AK238" s="567"/>
      <c r="AL238" s="567"/>
      <c r="AM238" s="567"/>
      <c r="AN238" s="567"/>
      <c r="AO238" s="567"/>
      <c r="AP238" s="567"/>
      <c r="AQ238" s="567"/>
      <c r="AR238" s="10"/>
      <c r="AS238" s="10"/>
      <c r="AT238" s="10"/>
      <c r="AU238" s="10"/>
      <c r="AV238" s="10"/>
      <c r="AW238" s="10"/>
      <c r="AX238" s="10"/>
      <c r="AY238" s="566" t="s">
        <v>232</v>
      </c>
      <c r="AZ238" s="566"/>
      <c r="BA238" s="566"/>
      <c r="BB238" s="566"/>
      <c r="BC238" s="566"/>
      <c r="BD238" s="565" t="s">
        <v>233</v>
      </c>
      <c r="BE238" s="565"/>
      <c r="BF238" s="565"/>
      <c r="BG238" s="565"/>
      <c r="BH238" s="565"/>
      <c r="BI238" s="565"/>
      <c r="BJ238" s="565"/>
      <c r="BK238" s="565"/>
      <c r="BL238" s="565"/>
      <c r="BM238" s="565"/>
      <c r="BN238" s="565"/>
      <c r="BO238" s="565"/>
      <c r="BP238" s="565"/>
      <c r="BQ238" s="565"/>
      <c r="BR238" s="565"/>
      <c r="BS238" s="565"/>
      <c r="BT238" s="565"/>
      <c r="BU238" s="565"/>
      <c r="BV238" s="565"/>
      <c r="BW238" s="565"/>
      <c r="BX238" s="565"/>
      <c r="BY238" s="565"/>
      <c r="BZ238" s="565"/>
      <c r="CA238" s="10" t="s">
        <v>234</v>
      </c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</row>
    <row r="239" spans="1:93" ht="19.149999999999999" customHeight="1">
      <c r="A239" s="2"/>
      <c r="B239" s="10"/>
      <c r="C239" s="10"/>
      <c r="D239" s="10"/>
      <c r="E239" s="10"/>
      <c r="F239" s="10"/>
      <c r="G239" s="10"/>
      <c r="H239" s="10"/>
      <c r="I239" s="10"/>
      <c r="J239" s="10"/>
      <c r="K239" s="566"/>
      <c r="L239" s="566"/>
      <c r="M239" s="566"/>
      <c r="N239" s="566"/>
      <c r="O239" s="566"/>
      <c r="P239" s="565"/>
      <c r="Q239" s="565"/>
      <c r="R239" s="565"/>
      <c r="S239" s="565"/>
      <c r="T239" s="565"/>
      <c r="U239" s="565"/>
      <c r="V239" s="565"/>
      <c r="W239" s="565"/>
      <c r="X239" s="565"/>
      <c r="Y239" s="565"/>
      <c r="Z239" s="565"/>
      <c r="AA239" s="565"/>
      <c r="AB239" s="565"/>
      <c r="AC239" s="565"/>
      <c r="AD239" s="565"/>
      <c r="AE239" s="565"/>
      <c r="AF239" s="565"/>
      <c r="AG239" s="565"/>
      <c r="AH239" s="565"/>
      <c r="AI239" s="565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565" t="s">
        <v>259</v>
      </c>
      <c r="BE239" s="565"/>
      <c r="BF239" s="565"/>
      <c r="BG239" s="565"/>
      <c r="BH239" s="565"/>
      <c r="BI239" s="565"/>
      <c r="BJ239" s="565"/>
      <c r="BK239" s="565"/>
      <c r="BL239" s="565"/>
      <c r="BM239" s="565"/>
      <c r="BN239" s="565"/>
      <c r="BO239" s="565"/>
      <c r="BP239" s="565"/>
      <c r="BQ239" s="565"/>
      <c r="BR239" s="565"/>
      <c r="BS239" s="565"/>
      <c r="BT239" s="565"/>
      <c r="BU239" s="565"/>
      <c r="BV239" s="565"/>
      <c r="BW239" s="565"/>
      <c r="BX239" s="565"/>
      <c r="BY239" s="565"/>
      <c r="BZ239" s="10"/>
      <c r="CA239" s="10" t="s">
        <v>235</v>
      </c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</row>
    <row r="240" spans="1:93" ht="19.149999999999999" customHeight="1">
      <c r="A240" s="2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</row>
    <row r="241" spans="1:93" ht="19.149999999999999" customHeight="1">
      <c r="A241" s="2"/>
      <c r="B241" s="10"/>
      <c r="C241" s="566" t="s">
        <v>232</v>
      </c>
      <c r="D241" s="566"/>
      <c r="E241" s="566"/>
      <c r="F241" s="566"/>
      <c r="G241" s="566"/>
      <c r="H241" s="565" t="s">
        <v>233</v>
      </c>
      <c r="I241" s="565"/>
      <c r="J241" s="565"/>
      <c r="K241" s="565"/>
      <c r="L241" s="565"/>
      <c r="M241" s="565"/>
      <c r="N241" s="565"/>
      <c r="O241" s="565"/>
      <c r="P241" s="565"/>
      <c r="Q241" s="565"/>
      <c r="R241" s="565"/>
      <c r="S241" s="565"/>
      <c r="T241" s="565"/>
      <c r="U241" s="565"/>
      <c r="V241" s="565"/>
      <c r="W241" s="565"/>
      <c r="X241" s="565"/>
      <c r="Y241" s="565"/>
      <c r="Z241" s="565"/>
      <c r="AA241" s="565"/>
      <c r="AB241" s="565"/>
      <c r="AC241" s="565"/>
      <c r="AD241" s="565"/>
      <c r="AE241" s="10" t="s">
        <v>236</v>
      </c>
      <c r="AF241" s="10"/>
      <c r="AG241" s="10"/>
      <c r="AH241" s="10"/>
      <c r="AI241" s="10"/>
      <c r="AJ241" s="10"/>
      <c r="AK241" s="10"/>
      <c r="AL241" s="10"/>
      <c r="AM241" s="10"/>
      <c r="AN241" s="11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566" t="s">
        <v>232</v>
      </c>
      <c r="AZ241" s="566"/>
      <c r="BA241" s="566"/>
      <c r="BB241" s="566"/>
      <c r="BC241" s="566"/>
      <c r="BD241" s="565" t="s">
        <v>233</v>
      </c>
      <c r="BE241" s="565"/>
      <c r="BF241" s="565"/>
      <c r="BG241" s="565"/>
      <c r="BH241" s="565"/>
      <c r="BI241" s="565"/>
      <c r="BJ241" s="565"/>
      <c r="BK241" s="565"/>
      <c r="BL241" s="565"/>
      <c r="BM241" s="565"/>
      <c r="BN241" s="565"/>
      <c r="BO241" s="565"/>
      <c r="BP241" s="565"/>
      <c r="BQ241" s="565"/>
      <c r="BR241" s="565"/>
      <c r="BS241" s="565"/>
      <c r="BT241" s="565"/>
      <c r="BU241" s="565"/>
      <c r="BV241" s="565"/>
      <c r="BW241" s="565"/>
      <c r="BX241" s="565"/>
      <c r="BY241" s="565"/>
      <c r="BZ241" s="565"/>
      <c r="CA241" s="10" t="s">
        <v>236</v>
      </c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</row>
    <row r="242" spans="1:93" ht="19.149999999999999" customHeight="1">
      <c r="A242" s="2"/>
      <c r="B242" s="10"/>
      <c r="C242" s="566"/>
      <c r="D242" s="566"/>
      <c r="E242" s="566"/>
      <c r="F242" s="566"/>
      <c r="G242" s="566"/>
      <c r="H242" s="565" t="s">
        <v>260</v>
      </c>
      <c r="I242" s="565"/>
      <c r="J242" s="565"/>
      <c r="K242" s="565"/>
      <c r="L242" s="565"/>
      <c r="M242" s="565"/>
      <c r="N242" s="565"/>
      <c r="O242" s="565"/>
      <c r="P242" s="565"/>
      <c r="Q242" s="565"/>
      <c r="R242" s="565"/>
      <c r="S242" s="565"/>
      <c r="T242" s="565"/>
      <c r="U242" s="565"/>
      <c r="V242" s="565"/>
      <c r="W242" s="565"/>
      <c r="X242" s="565"/>
      <c r="Y242" s="565"/>
      <c r="Z242" s="565"/>
      <c r="AA242" s="565"/>
      <c r="AB242" s="565"/>
      <c r="AC242" s="565"/>
      <c r="AD242" s="10"/>
      <c r="AE242" s="10" t="s">
        <v>237</v>
      </c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2"/>
      <c r="AU242" s="10"/>
      <c r="AV242" s="10"/>
      <c r="AW242" s="10"/>
      <c r="AX242" s="10"/>
      <c r="AY242" s="10"/>
      <c r="AZ242" s="10"/>
      <c r="BA242" s="10"/>
      <c r="BB242" s="10"/>
      <c r="BC242" s="10"/>
      <c r="BD242" s="565" t="s">
        <v>261</v>
      </c>
      <c r="BE242" s="565"/>
      <c r="BF242" s="565"/>
      <c r="BG242" s="565"/>
      <c r="BH242" s="565"/>
      <c r="BI242" s="565"/>
      <c r="BJ242" s="565"/>
      <c r="BK242" s="565"/>
      <c r="BL242" s="565"/>
      <c r="BM242" s="565"/>
      <c r="BN242" s="565"/>
      <c r="BO242" s="565"/>
      <c r="BP242" s="565"/>
      <c r="BQ242" s="565"/>
      <c r="BR242" s="565"/>
      <c r="BS242" s="565"/>
      <c r="BT242" s="565"/>
      <c r="BU242" s="565"/>
      <c r="BV242" s="565"/>
      <c r="BW242" s="565"/>
      <c r="BX242" s="565"/>
      <c r="BY242" s="565"/>
      <c r="BZ242" s="10"/>
      <c r="CA242" s="10" t="s">
        <v>238</v>
      </c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</row>
    <row r="243" spans="1:93" ht="19.149999999999999" customHeight="1">
      <c r="A243" s="2"/>
      <c r="B243" s="10"/>
      <c r="C243" s="13"/>
      <c r="D243" s="13"/>
      <c r="E243" s="13"/>
      <c r="F243" s="13"/>
      <c r="G243" s="13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2"/>
      <c r="AU243" s="10"/>
      <c r="AV243" s="10"/>
      <c r="AW243" s="10"/>
      <c r="AX243" s="10"/>
      <c r="AY243" s="10"/>
      <c r="AZ243" s="10"/>
      <c r="BA243" s="10"/>
      <c r="BB243" s="10"/>
      <c r="BC243" s="10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</row>
    <row r="244" spans="1:93" ht="19.149999999999999" customHeight="1">
      <c r="A244" s="2"/>
      <c r="B244" s="10"/>
      <c r="C244" s="566" t="s">
        <v>232</v>
      </c>
      <c r="D244" s="566"/>
      <c r="E244" s="566"/>
      <c r="F244" s="566"/>
      <c r="G244" s="566"/>
      <c r="H244" s="565" t="s">
        <v>233</v>
      </c>
      <c r="I244" s="565"/>
      <c r="J244" s="565"/>
      <c r="K244" s="565"/>
      <c r="L244" s="565"/>
      <c r="M244" s="565"/>
      <c r="N244" s="565"/>
      <c r="O244" s="565"/>
      <c r="P244" s="565"/>
      <c r="Q244" s="565"/>
      <c r="R244" s="565"/>
      <c r="S244" s="565"/>
      <c r="T244" s="565"/>
      <c r="U244" s="565"/>
      <c r="V244" s="565"/>
      <c r="W244" s="565"/>
      <c r="X244" s="565"/>
      <c r="Y244" s="565"/>
      <c r="Z244" s="565"/>
      <c r="AA244" s="565"/>
      <c r="AB244" s="565"/>
      <c r="AC244" s="565"/>
      <c r="AD244" s="565"/>
      <c r="AE244" s="10" t="s">
        <v>236</v>
      </c>
      <c r="AF244" s="10"/>
      <c r="AG244" s="10"/>
      <c r="AH244" s="10"/>
      <c r="AI244" s="10"/>
      <c r="AJ244" s="10"/>
      <c r="AK244" s="10"/>
      <c r="AL244" s="10"/>
      <c r="AM244" s="10"/>
      <c r="AN244" s="11"/>
      <c r="AO244" s="10"/>
      <c r="AP244" s="10"/>
      <c r="AQ244" s="10"/>
      <c r="AR244" s="10"/>
      <c r="AS244" s="10"/>
      <c r="AT244" s="12"/>
      <c r="AU244" s="10"/>
      <c r="AV244" s="10"/>
      <c r="AW244" s="10"/>
      <c r="AX244" s="10"/>
      <c r="AY244" s="10"/>
      <c r="AZ244" s="566" t="s">
        <v>232</v>
      </c>
      <c r="BA244" s="566"/>
      <c r="BB244" s="566"/>
      <c r="BC244" s="566"/>
      <c r="BD244" s="566"/>
      <c r="BE244" s="565" t="s">
        <v>233</v>
      </c>
      <c r="BF244" s="565"/>
      <c r="BG244" s="565"/>
      <c r="BH244" s="565"/>
      <c r="BI244" s="565"/>
      <c r="BJ244" s="565"/>
      <c r="BK244" s="565"/>
      <c r="BL244" s="565"/>
      <c r="BM244" s="565"/>
      <c r="BN244" s="565"/>
      <c r="BO244" s="565"/>
      <c r="BP244" s="565"/>
      <c r="BQ244" s="565"/>
      <c r="BR244" s="565"/>
      <c r="BS244" s="565"/>
      <c r="BT244" s="565"/>
      <c r="BU244" s="565"/>
      <c r="BV244" s="565"/>
      <c r="BW244" s="565"/>
      <c r="BX244" s="565"/>
      <c r="BY244" s="565"/>
      <c r="BZ244" s="565"/>
      <c r="CA244" s="565"/>
      <c r="CB244" s="10" t="s">
        <v>236</v>
      </c>
      <c r="CC244" s="10"/>
      <c r="CD244" s="10"/>
      <c r="CE244" s="10"/>
      <c r="CF244" s="10"/>
      <c r="CG244" s="10"/>
      <c r="CH244" s="10"/>
      <c r="CI244" s="10"/>
      <c r="CJ244" s="10"/>
      <c r="CK244" s="11"/>
      <c r="CL244" s="10"/>
      <c r="CM244" s="10"/>
      <c r="CN244" s="10"/>
      <c r="CO244" s="10"/>
    </row>
    <row r="245" spans="1:93" ht="19.149999999999999" customHeight="1">
      <c r="A245" s="2"/>
      <c r="B245" s="10"/>
      <c r="C245" s="566"/>
      <c r="D245" s="566"/>
      <c r="E245" s="566"/>
      <c r="F245" s="566"/>
      <c r="G245" s="566"/>
      <c r="H245" s="565" t="s">
        <v>239</v>
      </c>
      <c r="I245" s="565"/>
      <c r="J245" s="565"/>
      <c r="K245" s="565"/>
      <c r="L245" s="565"/>
      <c r="M245" s="565"/>
      <c r="N245" s="565"/>
      <c r="O245" s="565"/>
      <c r="P245" s="565"/>
      <c r="Q245" s="565"/>
      <c r="R245" s="565"/>
      <c r="S245" s="565"/>
      <c r="T245" s="565"/>
      <c r="U245" s="565"/>
      <c r="V245" s="565"/>
      <c r="W245" s="565"/>
      <c r="X245" s="565"/>
      <c r="Y245" s="565"/>
      <c r="Z245" s="565"/>
      <c r="AA245" s="565"/>
      <c r="AB245" s="565"/>
      <c r="AC245" s="565"/>
      <c r="AD245" s="10"/>
      <c r="AE245" s="10" t="s">
        <v>240</v>
      </c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2"/>
      <c r="AU245" s="10"/>
      <c r="AV245" s="10"/>
      <c r="AW245" s="10"/>
      <c r="AX245" s="10"/>
      <c r="AY245" s="10"/>
      <c r="AZ245" s="566"/>
      <c r="BA245" s="566"/>
      <c r="BB245" s="566"/>
      <c r="BC245" s="566"/>
      <c r="BD245" s="566"/>
      <c r="BE245" s="565" t="s">
        <v>241</v>
      </c>
      <c r="BF245" s="565"/>
      <c r="BG245" s="565"/>
      <c r="BH245" s="565"/>
      <c r="BI245" s="565"/>
      <c r="BJ245" s="565"/>
      <c r="BK245" s="565"/>
      <c r="BL245" s="565"/>
      <c r="BM245" s="565"/>
      <c r="BN245" s="565"/>
      <c r="BO245" s="565"/>
      <c r="BP245" s="565"/>
      <c r="BQ245" s="565"/>
      <c r="BR245" s="565"/>
      <c r="BS245" s="565"/>
      <c r="BT245" s="565"/>
      <c r="BU245" s="565"/>
      <c r="BV245" s="565"/>
      <c r="BW245" s="565"/>
      <c r="BX245" s="565"/>
      <c r="BY245" s="565"/>
      <c r="BZ245" s="565"/>
      <c r="CA245" s="10"/>
      <c r="CB245" s="10" t="s">
        <v>242</v>
      </c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</row>
    <row r="246" spans="1:93" ht="19.149999999999999" customHeight="1">
      <c r="A246" s="10"/>
      <c r="B246" s="567"/>
      <c r="C246" s="567"/>
      <c r="D246" s="567"/>
      <c r="E246" s="567"/>
      <c r="F246" s="567"/>
      <c r="G246" s="567"/>
      <c r="H246" s="567"/>
      <c r="I246" s="567"/>
      <c r="J246" s="567"/>
      <c r="K246" s="567"/>
      <c r="L246" s="567"/>
      <c r="M246" s="567"/>
      <c r="N246" s="567"/>
      <c r="O246" s="567"/>
      <c r="P246" s="567"/>
      <c r="Q246" s="567"/>
      <c r="R246" s="567"/>
      <c r="S246" s="567"/>
      <c r="T246" s="567"/>
      <c r="U246" s="567"/>
      <c r="V246" s="567"/>
      <c r="W246" s="567"/>
      <c r="X246" s="567"/>
      <c r="Y246" s="567"/>
      <c r="Z246" s="567"/>
      <c r="AA246" s="567"/>
      <c r="AB246" s="567"/>
      <c r="AC246" s="567"/>
      <c r="AD246" s="567"/>
      <c r="AE246" s="567"/>
      <c r="AF246" s="567"/>
      <c r="AG246" s="567"/>
      <c r="AH246" s="567"/>
      <c r="AI246" s="567"/>
      <c r="AJ246" s="567"/>
      <c r="AK246" s="567"/>
      <c r="AL246" s="567"/>
      <c r="AM246" s="567"/>
      <c r="AN246" s="567"/>
      <c r="AO246" s="567"/>
      <c r="AP246" s="567"/>
      <c r="AQ246" s="567"/>
      <c r="AR246" s="10"/>
      <c r="AS246" s="10"/>
      <c r="AT246" s="10"/>
      <c r="AU246" s="10"/>
      <c r="AV246" s="10"/>
      <c r="AW246" s="10"/>
      <c r="AX246" s="10"/>
      <c r="AY246" s="566"/>
      <c r="AZ246" s="566"/>
      <c r="BA246" s="566"/>
      <c r="BB246" s="566"/>
      <c r="BC246" s="566"/>
      <c r="BD246" s="565"/>
      <c r="BE246" s="565"/>
      <c r="BF246" s="565"/>
      <c r="BG246" s="565"/>
      <c r="BH246" s="565"/>
      <c r="BI246" s="565"/>
      <c r="BJ246" s="565"/>
      <c r="BK246" s="565"/>
      <c r="BL246" s="565"/>
      <c r="BM246" s="565"/>
      <c r="BN246" s="565"/>
      <c r="BO246" s="565"/>
      <c r="BP246" s="565"/>
      <c r="BQ246" s="565"/>
      <c r="BR246" s="565"/>
      <c r="BS246" s="565"/>
      <c r="BT246" s="565"/>
      <c r="BU246" s="565"/>
      <c r="BV246" s="565"/>
      <c r="BW246" s="565"/>
      <c r="BX246" s="565"/>
      <c r="BY246" s="565"/>
      <c r="BZ246" s="565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</row>
    <row r="247" spans="1:93" ht="19.149999999999999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566"/>
      <c r="L247" s="566"/>
      <c r="M247" s="566"/>
      <c r="N247" s="566"/>
      <c r="O247" s="566"/>
      <c r="P247" s="565"/>
      <c r="Q247" s="565"/>
      <c r="R247" s="565"/>
      <c r="S247" s="565"/>
      <c r="T247" s="565"/>
      <c r="U247" s="565"/>
      <c r="V247" s="565"/>
      <c r="W247" s="565"/>
      <c r="X247" s="565"/>
      <c r="Y247" s="565"/>
      <c r="Z247" s="565"/>
      <c r="AA247" s="565"/>
      <c r="AB247" s="565"/>
      <c r="AC247" s="565"/>
      <c r="AD247" s="565"/>
      <c r="AE247" s="565"/>
      <c r="AF247" s="565"/>
      <c r="AG247" s="565"/>
      <c r="AH247" s="565"/>
      <c r="AI247" s="565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565"/>
      <c r="BE247" s="565"/>
      <c r="BF247" s="565"/>
      <c r="BG247" s="565"/>
      <c r="BH247" s="565"/>
      <c r="BI247" s="565"/>
      <c r="BJ247" s="565"/>
      <c r="BK247" s="565"/>
      <c r="BL247" s="565"/>
      <c r="BM247" s="565"/>
      <c r="BN247" s="565"/>
      <c r="BO247" s="565"/>
      <c r="BP247" s="565"/>
      <c r="BQ247" s="565"/>
      <c r="BR247" s="565"/>
      <c r="BS247" s="565"/>
      <c r="BT247" s="565"/>
      <c r="BU247" s="565"/>
      <c r="BV247" s="565"/>
      <c r="BW247" s="565"/>
      <c r="BX247" s="565"/>
      <c r="BY247" s="565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</row>
    <row r="248" spans="1:93" ht="19.149999999999999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</row>
    <row r="249" spans="1:93" ht="19.149999999999999" customHeight="1">
      <c r="A249" s="10"/>
      <c r="B249" s="10"/>
      <c r="C249" s="566"/>
      <c r="D249" s="566"/>
      <c r="E249" s="566"/>
      <c r="F249" s="566"/>
      <c r="G249" s="566"/>
      <c r="H249" s="565"/>
      <c r="I249" s="565"/>
      <c r="J249" s="565"/>
      <c r="K249" s="565"/>
      <c r="L249" s="565"/>
      <c r="M249" s="565"/>
      <c r="N249" s="565"/>
      <c r="O249" s="565"/>
      <c r="P249" s="565"/>
      <c r="Q249" s="565"/>
      <c r="R249" s="565"/>
      <c r="S249" s="565"/>
      <c r="T249" s="565"/>
      <c r="U249" s="565"/>
      <c r="V249" s="565"/>
      <c r="W249" s="565"/>
      <c r="X249" s="565"/>
      <c r="Y249" s="565"/>
      <c r="Z249" s="565"/>
      <c r="AA249" s="565"/>
      <c r="AB249" s="565"/>
      <c r="AC249" s="565"/>
      <c r="AD249" s="565"/>
      <c r="AE249" s="10"/>
      <c r="AF249" s="10"/>
      <c r="AG249" s="10"/>
      <c r="AH249" s="10"/>
      <c r="AI249" s="10"/>
      <c r="AJ249" s="10"/>
      <c r="AK249" s="10"/>
      <c r="AL249" s="10"/>
      <c r="AM249" s="10"/>
      <c r="AN249" s="11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566"/>
      <c r="AZ249" s="566"/>
      <c r="BA249" s="566"/>
      <c r="BB249" s="566"/>
      <c r="BC249" s="566"/>
      <c r="BD249" s="565"/>
      <c r="BE249" s="565"/>
      <c r="BF249" s="565"/>
      <c r="BG249" s="565"/>
      <c r="BH249" s="565"/>
      <c r="BI249" s="565"/>
      <c r="BJ249" s="565"/>
      <c r="BK249" s="565"/>
      <c r="BL249" s="565"/>
      <c r="BM249" s="565"/>
      <c r="BN249" s="565"/>
      <c r="BO249" s="565"/>
      <c r="BP249" s="565"/>
      <c r="BQ249" s="565"/>
      <c r="BR249" s="565"/>
      <c r="BS249" s="565"/>
      <c r="BT249" s="565"/>
      <c r="BU249" s="565"/>
      <c r="BV249" s="565"/>
      <c r="BW249" s="565"/>
      <c r="BX249" s="565"/>
      <c r="BY249" s="565"/>
      <c r="BZ249" s="565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</row>
    <row r="250" spans="1:93" ht="19.149999999999999" customHeight="1">
      <c r="A250" s="10"/>
      <c r="B250" s="10"/>
      <c r="C250" s="10"/>
      <c r="D250" s="10"/>
      <c r="E250" s="10"/>
      <c r="F250" s="10"/>
      <c r="G250" s="10"/>
      <c r="H250" s="565"/>
      <c r="I250" s="565"/>
      <c r="J250" s="565"/>
      <c r="K250" s="565"/>
      <c r="L250" s="565"/>
      <c r="M250" s="565"/>
      <c r="N250" s="565"/>
      <c r="O250" s="565"/>
      <c r="P250" s="565"/>
      <c r="Q250" s="565"/>
      <c r="R250" s="565"/>
      <c r="S250" s="565"/>
      <c r="T250" s="565"/>
      <c r="U250" s="565"/>
      <c r="V250" s="565"/>
      <c r="W250" s="565"/>
      <c r="X250" s="565"/>
      <c r="Y250" s="565"/>
      <c r="Z250" s="565"/>
      <c r="AA250" s="565"/>
      <c r="AB250" s="565"/>
      <c r="AC250" s="565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2"/>
      <c r="AU250" s="10"/>
      <c r="AV250" s="10"/>
      <c r="AW250" s="10"/>
      <c r="AX250" s="10"/>
      <c r="AY250" s="10"/>
      <c r="AZ250" s="10"/>
      <c r="BA250" s="10"/>
      <c r="BB250" s="10"/>
      <c r="BC250" s="10"/>
      <c r="BD250" s="565"/>
      <c r="BE250" s="565"/>
      <c r="BF250" s="565"/>
      <c r="BG250" s="565"/>
      <c r="BH250" s="565"/>
      <c r="BI250" s="565"/>
      <c r="BJ250" s="565"/>
      <c r="BK250" s="565"/>
      <c r="BL250" s="565"/>
      <c r="BM250" s="565"/>
      <c r="BN250" s="565"/>
      <c r="BO250" s="565"/>
      <c r="BP250" s="565"/>
      <c r="BQ250" s="565"/>
      <c r="BR250" s="565"/>
      <c r="BS250" s="565"/>
      <c r="BT250" s="565"/>
      <c r="BU250" s="565"/>
      <c r="BV250" s="565"/>
      <c r="BW250" s="565"/>
      <c r="BX250" s="565"/>
      <c r="BY250" s="565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</row>
  </sheetData>
  <mergeCells count="801">
    <mergeCell ref="G5:W5"/>
    <mergeCell ref="AW5:AY5"/>
    <mergeCell ref="BB5:BM5"/>
    <mergeCell ref="BQ5:BY5"/>
    <mergeCell ref="CA5:CF5"/>
    <mergeCell ref="CA8:CF8"/>
    <mergeCell ref="B1:CQ1"/>
    <mergeCell ref="B2:CO2"/>
    <mergeCell ref="A3:C3"/>
    <mergeCell ref="E3:AL3"/>
    <mergeCell ref="AW4:AY4"/>
    <mergeCell ref="BB4:BM4"/>
    <mergeCell ref="BQ4:BY4"/>
    <mergeCell ref="CA4:CF4"/>
    <mergeCell ref="A7:C7"/>
    <mergeCell ref="E7:BO7"/>
    <mergeCell ref="AW8:AY8"/>
    <mergeCell ref="BB8:BM8"/>
    <mergeCell ref="BQ8:BY8"/>
    <mergeCell ref="BQ23:BY23"/>
    <mergeCell ref="AW12:AY12"/>
    <mergeCell ref="BB12:BM12"/>
    <mergeCell ref="BQ12:BY12"/>
    <mergeCell ref="CA12:CF12"/>
    <mergeCell ref="G9:W9"/>
    <mergeCell ref="AW9:AY9"/>
    <mergeCell ref="BB9:BM9"/>
    <mergeCell ref="BQ9:BY9"/>
    <mergeCell ref="CA9:CF9"/>
    <mergeCell ref="AW21:AY21"/>
    <mergeCell ref="BB21:BM21"/>
    <mergeCell ref="BQ21:BY21"/>
    <mergeCell ref="CA19:CF19"/>
    <mergeCell ref="AW20:AY20"/>
    <mergeCell ref="BB20:BM20"/>
    <mergeCell ref="BQ20:BY20"/>
    <mergeCell ref="CA20:CF20"/>
    <mergeCell ref="A18:C18"/>
    <mergeCell ref="E18:BQ18"/>
    <mergeCell ref="CA13:CF13"/>
    <mergeCell ref="BB14:BM14"/>
    <mergeCell ref="BQ14:BY14"/>
    <mergeCell ref="G15:W15"/>
    <mergeCell ref="AW15:AY15"/>
    <mergeCell ref="BB15:BM15"/>
    <mergeCell ref="BQ15:BY15"/>
    <mergeCell ref="AW13:AY13"/>
    <mergeCell ref="BB13:BM13"/>
    <mergeCell ref="BQ13:BY13"/>
    <mergeCell ref="CA15:CF15"/>
    <mergeCell ref="BQ16:BY16"/>
    <mergeCell ref="CA16:CF16"/>
    <mergeCell ref="AW42:AY42"/>
    <mergeCell ref="BB42:BM42"/>
    <mergeCell ref="BQ42:BY42"/>
    <mergeCell ref="CA42:CF42"/>
    <mergeCell ref="CA43:CF43"/>
    <mergeCell ref="CA44:CF44"/>
    <mergeCell ref="BQ43:BY43"/>
    <mergeCell ref="CA37:CF37"/>
    <mergeCell ref="AW38:AY38"/>
    <mergeCell ref="BB38:BM38"/>
    <mergeCell ref="BQ38:BY38"/>
    <mergeCell ref="A34:C34"/>
    <mergeCell ref="AW31:AY31"/>
    <mergeCell ref="BB31:BM31"/>
    <mergeCell ref="BQ31:BY31"/>
    <mergeCell ref="A27:C27"/>
    <mergeCell ref="G28:W28"/>
    <mergeCell ref="AJ29:AN29"/>
    <mergeCell ref="AW29:AY29"/>
    <mergeCell ref="BB29:BM29"/>
    <mergeCell ref="BQ29:BY29"/>
    <mergeCell ref="AW28:AY28"/>
    <mergeCell ref="BB28:BM28"/>
    <mergeCell ref="BQ28:BY28"/>
    <mergeCell ref="CA59:CF59"/>
    <mergeCell ref="AB60:AF60"/>
    <mergeCell ref="AH60:AK60"/>
    <mergeCell ref="AM60:AQ60"/>
    <mergeCell ref="AW60:AY60"/>
    <mergeCell ref="AW45:AY45"/>
    <mergeCell ref="BB45:BM45"/>
    <mergeCell ref="BQ45:BY45"/>
    <mergeCell ref="CA45:CF45"/>
    <mergeCell ref="G45:AC45"/>
    <mergeCell ref="AW55:AY55"/>
    <mergeCell ref="BB55:BM55"/>
    <mergeCell ref="BQ55:BY55"/>
    <mergeCell ref="G55:AO55"/>
    <mergeCell ref="AW54:AY54"/>
    <mergeCell ref="BB54:BM54"/>
    <mergeCell ref="BQ54:BY54"/>
    <mergeCell ref="AW59:AY59"/>
    <mergeCell ref="BB59:BM59"/>
    <mergeCell ref="BQ59:BY59"/>
    <mergeCell ref="AW56:AY56"/>
    <mergeCell ref="BB56:BM56"/>
    <mergeCell ref="BQ56:BY56"/>
    <mergeCell ref="G56:W56"/>
    <mergeCell ref="Y56:AS56"/>
    <mergeCell ref="A58:C58"/>
    <mergeCell ref="G59:W59"/>
    <mergeCell ref="BB60:BM60"/>
    <mergeCell ref="BQ60:BY60"/>
    <mergeCell ref="BQ81:BY81"/>
    <mergeCell ref="CA81:CF81"/>
    <mergeCell ref="BQ65:BY65"/>
    <mergeCell ref="CA65:CF65"/>
    <mergeCell ref="AW66:AY66"/>
    <mergeCell ref="BB66:BM66"/>
    <mergeCell ref="BQ66:BY66"/>
    <mergeCell ref="CA66:CF66"/>
    <mergeCell ref="AW65:AY65"/>
    <mergeCell ref="BB65:BM65"/>
    <mergeCell ref="AH76:AK76"/>
    <mergeCell ref="AM76:AQ76"/>
    <mergeCell ref="G77:AG77"/>
    <mergeCell ref="G81:S81"/>
    <mergeCell ref="V81:Z81"/>
    <mergeCell ref="AA81:AH81"/>
    <mergeCell ref="AI81:AP81"/>
    <mergeCell ref="AW81:AY81"/>
    <mergeCell ref="BB81:BM81"/>
    <mergeCell ref="G104:AG104"/>
    <mergeCell ref="AW104:AY104"/>
    <mergeCell ref="BB104:BM104"/>
    <mergeCell ref="BQ104:BY104"/>
    <mergeCell ref="CA104:CF104"/>
    <mergeCell ref="BQ92:BY92"/>
    <mergeCell ref="CA92:CF92"/>
    <mergeCell ref="AW95:AY95"/>
    <mergeCell ref="BB95:BM95"/>
    <mergeCell ref="BQ95:BY95"/>
    <mergeCell ref="CA95:CF95"/>
    <mergeCell ref="G92:S92"/>
    <mergeCell ref="V92:Z92"/>
    <mergeCell ref="AW92:AY92"/>
    <mergeCell ref="BB92:BM92"/>
    <mergeCell ref="AA92:AH92"/>
    <mergeCell ref="AI92:AP92"/>
    <mergeCell ref="CA93:CF93"/>
    <mergeCell ref="AW94:AY94"/>
    <mergeCell ref="BB94:BM94"/>
    <mergeCell ref="BQ94:BY94"/>
    <mergeCell ref="CA94:CF94"/>
    <mergeCell ref="G93:S93"/>
    <mergeCell ref="V93:Z93"/>
    <mergeCell ref="G102:S102"/>
    <mergeCell ref="V102:Z102"/>
    <mergeCell ref="AA102:AH102"/>
    <mergeCell ref="AI102:AP102"/>
    <mergeCell ref="AW101:AY101"/>
    <mergeCell ref="BB101:BM101"/>
    <mergeCell ref="BQ101:BY101"/>
    <mergeCell ref="AW103:AY103"/>
    <mergeCell ref="BB103:BM103"/>
    <mergeCell ref="BQ103:BY103"/>
    <mergeCell ref="AW116:AY116"/>
    <mergeCell ref="BB116:BM116"/>
    <mergeCell ref="BQ116:BY116"/>
    <mergeCell ref="AW105:AY105"/>
    <mergeCell ref="BB105:BM105"/>
    <mergeCell ref="BQ105:BY105"/>
    <mergeCell ref="CA101:CF101"/>
    <mergeCell ref="AW102:AY102"/>
    <mergeCell ref="BB102:BM102"/>
    <mergeCell ref="BQ102:BY102"/>
    <mergeCell ref="CA102:CF102"/>
    <mergeCell ref="CA103:CF103"/>
    <mergeCell ref="C123:G123"/>
    <mergeCell ref="H123:AD123"/>
    <mergeCell ref="AY123:BC123"/>
    <mergeCell ref="BD123:BZ123"/>
    <mergeCell ref="C124:G124"/>
    <mergeCell ref="H124:AC124"/>
    <mergeCell ref="BD124:BY124"/>
    <mergeCell ref="B120:AQ120"/>
    <mergeCell ref="AY120:BC120"/>
    <mergeCell ref="BD120:BZ120"/>
    <mergeCell ref="K121:O121"/>
    <mergeCell ref="P121:AI121"/>
    <mergeCell ref="BD121:BY121"/>
    <mergeCell ref="A129:C129"/>
    <mergeCell ref="E129:U129"/>
    <mergeCell ref="V129:AL129"/>
    <mergeCell ref="C126:G126"/>
    <mergeCell ref="H126:AD126"/>
    <mergeCell ref="G132:S132"/>
    <mergeCell ref="AZ126:BD126"/>
    <mergeCell ref="BE126:CA126"/>
    <mergeCell ref="C127:G127"/>
    <mergeCell ref="H127:AC127"/>
    <mergeCell ref="AZ127:BD127"/>
    <mergeCell ref="BE127:BZ127"/>
    <mergeCell ref="CA130:CF130"/>
    <mergeCell ref="AW131:AY131"/>
    <mergeCell ref="BB131:BM131"/>
    <mergeCell ref="BQ131:BY131"/>
    <mergeCell ref="CA131:CF131"/>
    <mergeCell ref="V130:Y130"/>
    <mergeCell ref="AA130:AH130"/>
    <mergeCell ref="AI130:AP130"/>
    <mergeCell ref="AB131:AF131"/>
    <mergeCell ref="AW130:AY130"/>
    <mergeCell ref="BB130:BM130"/>
    <mergeCell ref="BQ130:BY130"/>
    <mergeCell ref="AH131:AK131"/>
    <mergeCell ref="AM131:AQ131"/>
    <mergeCell ref="CA147:CF147"/>
    <mergeCell ref="AB147:AF147"/>
    <mergeCell ref="AH147:AK147"/>
    <mergeCell ref="AM147:AQ147"/>
    <mergeCell ref="AW146:AY146"/>
    <mergeCell ref="BB146:BM146"/>
    <mergeCell ref="BQ146:BY146"/>
    <mergeCell ref="CA146:CF146"/>
    <mergeCell ref="BQ136:BY136"/>
    <mergeCell ref="CA136:CF136"/>
    <mergeCell ref="CA143:CF143"/>
    <mergeCell ref="BB142:BM142"/>
    <mergeCell ref="BQ142:BY142"/>
    <mergeCell ref="CA142:CF142"/>
    <mergeCell ref="BB141:BM141"/>
    <mergeCell ref="BQ141:BY141"/>
    <mergeCell ref="CA141:CF141"/>
    <mergeCell ref="AW136:AY136"/>
    <mergeCell ref="BB136:BM136"/>
    <mergeCell ref="AW132:AY132"/>
    <mergeCell ref="BB132:BM132"/>
    <mergeCell ref="BQ132:BY132"/>
    <mergeCell ref="A11:C11"/>
    <mergeCell ref="E11:BO11"/>
    <mergeCell ref="AJ13:AM13"/>
    <mergeCell ref="C201:G201"/>
    <mergeCell ref="C198:G198"/>
    <mergeCell ref="H198:AD198"/>
    <mergeCell ref="AY198:BC198"/>
    <mergeCell ref="G192:AV192"/>
    <mergeCell ref="AW192:AY192"/>
    <mergeCell ref="BB192:BM192"/>
    <mergeCell ref="AW182:AY182"/>
    <mergeCell ref="BB182:BM182"/>
    <mergeCell ref="G14:AC14"/>
    <mergeCell ref="Z15:AD15"/>
    <mergeCell ref="G16:W16"/>
    <mergeCell ref="Z16:AC16"/>
    <mergeCell ref="AW16:AY16"/>
    <mergeCell ref="BB16:BM16"/>
    <mergeCell ref="A41:C41"/>
    <mergeCell ref="G42:W42"/>
    <mergeCell ref="G43:W43"/>
    <mergeCell ref="AW43:AY43"/>
    <mergeCell ref="BB43:BM43"/>
    <mergeCell ref="G51:W51"/>
    <mergeCell ref="A185:C185"/>
    <mergeCell ref="AW186:AY186"/>
    <mergeCell ref="BB186:BM186"/>
    <mergeCell ref="BQ186:BY186"/>
    <mergeCell ref="E185:U185"/>
    <mergeCell ref="G186:AD186"/>
    <mergeCell ref="G19:W19"/>
    <mergeCell ref="G20:AS20"/>
    <mergeCell ref="AJ21:AN21"/>
    <mergeCell ref="G22:AC22"/>
    <mergeCell ref="Z23:AD23"/>
    <mergeCell ref="AW19:AY19"/>
    <mergeCell ref="BB19:BM19"/>
    <mergeCell ref="BQ19:BY19"/>
    <mergeCell ref="G37:AD37"/>
    <mergeCell ref="AW37:AY37"/>
    <mergeCell ref="BB37:BM37"/>
    <mergeCell ref="BQ37:BY37"/>
    <mergeCell ref="A50:C50"/>
    <mergeCell ref="AJ44:AN44"/>
    <mergeCell ref="AW44:AY44"/>
    <mergeCell ref="BB44:BM44"/>
    <mergeCell ref="BQ44:BY44"/>
    <mergeCell ref="A155:C155"/>
    <mergeCell ref="CA28:CF28"/>
    <mergeCell ref="CA21:CF21"/>
    <mergeCell ref="G30:AD30"/>
    <mergeCell ref="AW30:AY30"/>
    <mergeCell ref="BB30:BM30"/>
    <mergeCell ref="BQ30:BY30"/>
    <mergeCell ref="CA30:CF30"/>
    <mergeCell ref="CA29:CF29"/>
    <mergeCell ref="CA22:CF22"/>
    <mergeCell ref="CA23:CF23"/>
    <mergeCell ref="AW22:AY22"/>
    <mergeCell ref="BB22:BM22"/>
    <mergeCell ref="BQ22:BY22"/>
    <mergeCell ref="G24:AO24"/>
    <mergeCell ref="AW24:AY24"/>
    <mergeCell ref="BB24:BM24"/>
    <mergeCell ref="BQ24:BY24"/>
    <mergeCell ref="G25:T25"/>
    <mergeCell ref="AW25:AY25"/>
    <mergeCell ref="BB25:BM25"/>
    <mergeCell ref="BQ25:BY25"/>
    <mergeCell ref="G23:W23"/>
    <mergeCell ref="AW23:AY23"/>
    <mergeCell ref="BB23:BM23"/>
    <mergeCell ref="CA35:CF35"/>
    <mergeCell ref="AW36:AY36"/>
    <mergeCell ref="BB36:BM36"/>
    <mergeCell ref="BQ36:BY36"/>
    <mergeCell ref="CA36:CF36"/>
    <mergeCell ref="G35:W35"/>
    <mergeCell ref="AJ36:AN36"/>
    <mergeCell ref="AW35:AY35"/>
    <mergeCell ref="BB35:BM35"/>
    <mergeCell ref="BQ35:BY35"/>
    <mergeCell ref="CA46:CF46"/>
    <mergeCell ref="AW47:AY47"/>
    <mergeCell ref="BB47:BM47"/>
    <mergeCell ref="BQ47:BY47"/>
    <mergeCell ref="G46:W46"/>
    <mergeCell ref="Z46:AD46"/>
    <mergeCell ref="AF46:AV46"/>
    <mergeCell ref="G47:AO47"/>
    <mergeCell ref="AW46:AY46"/>
    <mergeCell ref="BB46:BM46"/>
    <mergeCell ref="BQ46:BY46"/>
    <mergeCell ref="AJ52:AN52"/>
    <mergeCell ref="G53:AD53"/>
    <mergeCell ref="AW53:AY53"/>
    <mergeCell ref="CA53:CF53"/>
    <mergeCell ref="G54:W54"/>
    <mergeCell ref="Z54:AD54"/>
    <mergeCell ref="AF54:AV54"/>
    <mergeCell ref="G48:W48"/>
    <mergeCell ref="Y48:AS48"/>
    <mergeCell ref="AW48:AY48"/>
    <mergeCell ref="BB48:BM48"/>
    <mergeCell ref="BQ48:BY48"/>
    <mergeCell ref="BB53:BM53"/>
    <mergeCell ref="BQ53:BY53"/>
    <mergeCell ref="BQ51:BY51"/>
    <mergeCell ref="CA51:CF51"/>
    <mergeCell ref="AW52:AY52"/>
    <mergeCell ref="BB52:BM52"/>
    <mergeCell ref="BQ52:BY52"/>
    <mergeCell ref="CA52:CF52"/>
    <mergeCell ref="AW51:AY51"/>
    <mergeCell ref="BB51:BM51"/>
    <mergeCell ref="CA54:CF54"/>
    <mergeCell ref="CA64:CF64"/>
    <mergeCell ref="CA60:CF60"/>
    <mergeCell ref="G61:AD61"/>
    <mergeCell ref="AW61:AY61"/>
    <mergeCell ref="BB61:BM61"/>
    <mergeCell ref="BQ61:BY61"/>
    <mergeCell ref="CA61:CF61"/>
    <mergeCell ref="A69:C69"/>
    <mergeCell ref="G70:W70"/>
    <mergeCell ref="CA70:CF70"/>
    <mergeCell ref="AB65:AF65"/>
    <mergeCell ref="AH65:AK65"/>
    <mergeCell ref="AM65:AQ65"/>
    <mergeCell ref="G66:AG66"/>
    <mergeCell ref="A63:C63"/>
    <mergeCell ref="G64:W64"/>
    <mergeCell ref="AW64:AY64"/>
    <mergeCell ref="BB64:BM64"/>
    <mergeCell ref="BQ64:BY64"/>
    <mergeCell ref="AB71:AF71"/>
    <mergeCell ref="AH71:AK71"/>
    <mergeCell ref="AM71:AQ71"/>
    <mergeCell ref="AW71:AY71"/>
    <mergeCell ref="BB71:BM71"/>
    <mergeCell ref="BQ71:BY71"/>
    <mergeCell ref="AW70:AY70"/>
    <mergeCell ref="BB70:BM70"/>
    <mergeCell ref="BQ70:BY70"/>
    <mergeCell ref="A79:C79"/>
    <mergeCell ref="E79:U79"/>
    <mergeCell ref="V79:AL79"/>
    <mergeCell ref="CA71:CF71"/>
    <mergeCell ref="G72:AG72"/>
    <mergeCell ref="AW72:AY72"/>
    <mergeCell ref="BB72:BM72"/>
    <mergeCell ref="BQ72:BY72"/>
    <mergeCell ref="CA72:CF72"/>
    <mergeCell ref="AW75:AY75"/>
    <mergeCell ref="BB75:BM75"/>
    <mergeCell ref="BQ75:BY75"/>
    <mergeCell ref="CA75:CF75"/>
    <mergeCell ref="A74:C74"/>
    <mergeCell ref="G75:W75"/>
    <mergeCell ref="BQ76:BY76"/>
    <mergeCell ref="CA76:CF76"/>
    <mergeCell ref="AW77:AY77"/>
    <mergeCell ref="BB77:BM77"/>
    <mergeCell ref="BQ77:BY77"/>
    <mergeCell ref="CA77:CF77"/>
    <mergeCell ref="AW76:AY76"/>
    <mergeCell ref="BB76:BM76"/>
    <mergeCell ref="AB76:AF76"/>
    <mergeCell ref="CA82:CF82"/>
    <mergeCell ref="V83:Z83"/>
    <mergeCell ref="AA83:AH83"/>
    <mergeCell ref="AI83:AP83"/>
    <mergeCell ref="BQ80:BY80"/>
    <mergeCell ref="CA80:CF80"/>
    <mergeCell ref="BB83:BM83"/>
    <mergeCell ref="BQ83:BY83"/>
    <mergeCell ref="A89:C89"/>
    <mergeCell ref="E89:U89"/>
    <mergeCell ref="V89:AL89"/>
    <mergeCell ref="G80:S80"/>
    <mergeCell ref="V80:Z80"/>
    <mergeCell ref="AA80:AH80"/>
    <mergeCell ref="AI80:AP80"/>
    <mergeCell ref="AW80:AY80"/>
    <mergeCell ref="BB80:BM80"/>
    <mergeCell ref="AW82:AY82"/>
    <mergeCell ref="BB82:BM82"/>
    <mergeCell ref="BQ82:BY82"/>
    <mergeCell ref="G82:S82"/>
    <mergeCell ref="V82:Z82"/>
    <mergeCell ref="AA82:AH82"/>
    <mergeCell ref="AI82:AP82"/>
    <mergeCell ref="V91:Z91"/>
    <mergeCell ref="AA91:AH91"/>
    <mergeCell ref="AI91:AP91"/>
    <mergeCell ref="CA84:CF84"/>
    <mergeCell ref="G85:AI85"/>
    <mergeCell ref="CA85:CF85"/>
    <mergeCell ref="G91:S91"/>
    <mergeCell ref="AW91:AY91"/>
    <mergeCell ref="BB91:BM91"/>
    <mergeCell ref="BQ91:BY91"/>
    <mergeCell ref="CA91:CF91"/>
    <mergeCell ref="AW86:AY86"/>
    <mergeCell ref="BB86:BM86"/>
    <mergeCell ref="BQ86:BY86"/>
    <mergeCell ref="AW84:AY84"/>
    <mergeCell ref="BB84:BM84"/>
    <mergeCell ref="BQ84:BY84"/>
    <mergeCell ref="AW85:AY85"/>
    <mergeCell ref="BB85:BM85"/>
    <mergeCell ref="BQ85:BY85"/>
    <mergeCell ref="P98:AI98"/>
    <mergeCell ref="A100:C100"/>
    <mergeCell ref="E100:U100"/>
    <mergeCell ref="V100:AL100"/>
    <mergeCell ref="G101:S101"/>
    <mergeCell ref="V101:Z101"/>
    <mergeCell ref="AA101:AH101"/>
    <mergeCell ref="AI101:AP101"/>
    <mergeCell ref="BQ93:BY93"/>
    <mergeCell ref="AW96:AY96"/>
    <mergeCell ref="BB96:BM96"/>
    <mergeCell ref="BQ96:BY96"/>
    <mergeCell ref="AA93:AH93"/>
    <mergeCell ref="AI93:AP93"/>
    <mergeCell ref="AW93:AY93"/>
    <mergeCell ref="BB93:BM93"/>
    <mergeCell ref="G113:W113"/>
    <mergeCell ref="AW113:AY113"/>
    <mergeCell ref="BB113:BM113"/>
    <mergeCell ref="BQ113:BY113"/>
    <mergeCell ref="CA113:CF113"/>
    <mergeCell ref="A115:C115"/>
    <mergeCell ref="E115:AG115"/>
    <mergeCell ref="A108:C108"/>
    <mergeCell ref="G109:W109"/>
    <mergeCell ref="AW109:AY109"/>
    <mergeCell ref="BB109:BM109"/>
    <mergeCell ref="BQ109:BY109"/>
    <mergeCell ref="CA109:CF109"/>
    <mergeCell ref="AW110:AY110"/>
    <mergeCell ref="BB110:BM110"/>
    <mergeCell ref="BQ110:BY110"/>
    <mergeCell ref="AW112:AY112"/>
    <mergeCell ref="BB112:BM112"/>
    <mergeCell ref="BQ112:BY112"/>
    <mergeCell ref="AW111:AY111"/>
    <mergeCell ref="BB111:BM111"/>
    <mergeCell ref="BQ111:BY111"/>
    <mergeCell ref="CA137:CF137"/>
    <mergeCell ref="G138:AG138"/>
    <mergeCell ref="AW138:AY138"/>
    <mergeCell ref="BB138:BM138"/>
    <mergeCell ref="BQ138:BY138"/>
    <mergeCell ref="CA138:CF138"/>
    <mergeCell ref="AB137:AF137"/>
    <mergeCell ref="AH137:AK137"/>
    <mergeCell ref="AM137:AQ137"/>
    <mergeCell ref="AW137:AY137"/>
    <mergeCell ref="BB137:BM137"/>
    <mergeCell ref="BQ137:BY137"/>
    <mergeCell ref="AW133:AY133"/>
    <mergeCell ref="BB133:BM133"/>
    <mergeCell ref="BQ133:BY133"/>
    <mergeCell ref="CA133:CF133"/>
    <mergeCell ref="CA132:CF132"/>
    <mergeCell ref="G133:W133"/>
    <mergeCell ref="X133:AI133"/>
    <mergeCell ref="AJ133:AM133"/>
    <mergeCell ref="AN133:AV133"/>
    <mergeCell ref="A140:C140"/>
    <mergeCell ref="G141:W141"/>
    <mergeCell ref="AB142:AF142"/>
    <mergeCell ref="AH142:AK142"/>
    <mergeCell ref="AM142:AQ142"/>
    <mergeCell ref="G143:AG143"/>
    <mergeCell ref="AW142:AY142"/>
    <mergeCell ref="AW141:AY141"/>
    <mergeCell ref="A135:C135"/>
    <mergeCell ref="G136:W136"/>
    <mergeCell ref="A150:C150"/>
    <mergeCell ref="G151:W151"/>
    <mergeCell ref="AB152:AF152"/>
    <mergeCell ref="AH152:AK152"/>
    <mergeCell ref="AM152:AQ152"/>
    <mergeCell ref="AW148:AY148"/>
    <mergeCell ref="BB148:BM148"/>
    <mergeCell ref="BQ148:BY148"/>
    <mergeCell ref="AW143:AY143"/>
    <mergeCell ref="BB143:BM143"/>
    <mergeCell ref="BQ143:BY143"/>
    <mergeCell ref="AW151:AY151"/>
    <mergeCell ref="BB151:BM151"/>
    <mergeCell ref="BQ151:BY151"/>
    <mergeCell ref="AW152:AY152"/>
    <mergeCell ref="BB152:BM152"/>
    <mergeCell ref="BQ152:BY152"/>
    <mergeCell ref="AW147:AY147"/>
    <mergeCell ref="BB147:BM147"/>
    <mergeCell ref="BQ147:BY147"/>
    <mergeCell ref="A145:C145"/>
    <mergeCell ref="G146:W146"/>
    <mergeCell ref="CA148:CF148"/>
    <mergeCell ref="BB156:BM156"/>
    <mergeCell ref="BQ156:BY156"/>
    <mergeCell ref="CA156:CF156"/>
    <mergeCell ref="AB157:AF157"/>
    <mergeCell ref="AH157:AK157"/>
    <mergeCell ref="AM157:AQ157"/>
    <mergeCell ref="AW157:AY157"/>
    <mergeCell ref="BB157:BM157"/>
    <mergeCell ref="BQ157:BY157"/>
    <mergeCell ref="CA157:CF157"/>
    <mergeCell ref="G148:AG148"/>
    <mergeCell ref="G156:W156"/>
    <mergeCell ref="AW156:AY156"/>
    <mergeCell ref="CA151:CF151"/>
    <mergeCell ref="CA152:CF152"/>
    <mergeCell ref="G153:AG153"/>
    <mergeCell ref="AW153:AY153"/>
    <mergeCell ref="BB153:BM153"/>
    <mergeCell ref="BQ153:BY153"/>
    <mergeCell ref="CA153:CF153"/>
    <mergeCell ref="C164:G164"/>
    <mergeCell ref="H164:AD164"/>
    <mergeCell ref="AY164:BC164"/>
    <mergeCell ref="BD164:BZ164"/>
    <mergeCell ref="C165:G165"/>
    <mergeCell ref="H165:AC165"/>
    <mergeCell ref="BD165:BY165"/>
    <mergeCell ref="BQ158:BY158"/>
    <mergeCell ref="CA158:CF158"/>
    <mergeCell ref="B161:AQ161"/>
    <mergeCell ref="AY161:BC161"/>
    <mergeCell ref="BD161:BZ161"/>
    <mergeCell ref="K162:O162"/>
    <mergeCell ref="P162:AI162"/>
    <mergeCell ref="BD162:BY162"/>
    <mergeCell ref="G158:AG158"/>
    <mergeCell ref="AW158:AY158"/>
    <mergeCell ref="BB158:BM158"/>
    <mergeCell ref="A169:C169"/>
    <mergeCell ref="G170:W170"/>
    <mergeCell ref="AW170:AY170"/>
    <mergeCell ref="BB170:BM170"/>
    <mergeCell ref="BQ170:BY170"/>
    <mergeCell ref="CA170:CF170"/>
    <mergeCell ref="C167:G167"/>
    <mergeCell ref="H167:AD167"/>
    <mergeCell ref="AZ167:BD167"/>
    <mergeCell ref="BE167:CA167"/>
    <mergeCell ref="C168:G168"/>
    <mergeCell ref="H168:AC168"/>
    <mergeCell ref="AZ168:BD168"/>
    <mergeCell ref="BE168:BZ168"/>
    <mergeCell ref="A173:C173"/>
    <mergeCell ref="E173:U173"/>
    <mergeCell ref="V173:AL173"/>
    <mergeCell ref="G174:S174"/>
    <mergeCell ref="V174:Y174"/>
    <mergeCell ref="AA174:AH174"/>
    <mergeCell ref="AI174:AP174"/>
    <mergeCell ref="CA171:CF171"/>
    <mergeCell ref="G172:AG172"/>
    <mergeCell ref="AW172:AY172"/>
    <mergeCell ref="BB172:BM172"/>
    <mergeCell ref="BQ172:BY172"/>
    <mergeCell ref="CA172:CF172"/>
    <mergeCell ref="AB171:AF171"/>
    <mergeCell ref="AH171:AK171"/>
    <mergeCell ref="AM171:AQ171"/>
    <mergeCell ref="AW171:AY171"/>
    <mergeCell ref="BB171:BM171"/>
    <mergeCell ref="BQ171:BY171"/>
    <mergeCell ref="CA175:CF175"/>
    <mergeCell ref="G176:S176"/>
    <mergeCell ref="AW176:AY176"/>
    <mergeCell ref="BB176:BM176"/>
    <mergeCell ref="BQ176:BY176"/>
    <mergeCell ref="CA176:CF176"/>
    <mergeCell ref="AW174:AY174"/>
    <mergeCell ref="BB174:BM174"/>
    <mergeCell ref="BQ174:BY174"/>
    <mergeCell ref="CA174:CF174"/>
    <mergeCell ref="AB175:AF175"/>
    <mergeCell ref="AH175:AK175"/>
    <mergeCell ref="AM175:AQ175"/>
    <mergeCell ref="AW175:AY175"/>
    <mergeCell ref="BB175:BM175"/>
    <mergeCell ref="BQ175:BY175"/>
    <mergeCell ref="A178:C178"/>
    <mergeCell ref="E178:BM178"/>
    <mergeCell ref="G179:BX179"/>
    <mergeCell ref="G180:AK180"/>
    <mergeCell ref="AW180:AY180"/>
    <mergeCell ref="BB180:BM180"/>
    <mergeCell ref="BQ180:BY180"/>
    <mergeCell ref="CA180:CF180"/>
    <mergeCell ref="G177:W177"/>
    <mergeCell ref="X177:AI177"/>
    <mergeCell ref="AJ177:AM177"/>
    <mergeCell ref="AN177:AV177"/>
    <mergeCell ref="AW177:AY177"/>
    <mergeCell ref="BB177:BM177"/>
    <mergeCell ref="CA182:CF182"/>
    <mergeCell ref="G183:W183"/>
    <mergeCell ref="AJ183:AN183"/>
    <mergeCell ref="AW183:AY183"/>
    <mergeCell ref="BB183:BM183"/>
    <mergeCell ref="BQ183:BY183"/>
    <mergeCell ref="CA183:CF183"/>
    <mergeCell ref="BQ177:BY177"/>
    <mergeCell ref="CA177:CF177"/>
    <mergeCell ref="AW181:AY181"/>
    <mergeCell ref="BB181:BM181"/>
    <mergeCell ref="BQ181:BY181"/>
    <mergeCell ref="CA181:CF181"/>
    <mergeCell ref="AJ181:AN181"/>
    <mergeCell ref="BQ182:BY182"/>
    <mergeCell ref="G188:AD188"/>
    <mergeCell ref="AR188:AV188"/>
    <mergeCell ref="AW188:AY188"/>
    <mergeCell ref="BB188:BM188"/>
    <mergeCell ref="BQ188:BY188"/>
    <mergeCell ref="CA188:CF188"/>
    <mergeCell ref="CA186:CF186"/>
    <mergeCell ref="G187:AV187"/>
    <mergeCell ref="AW187:AY187"/>
    <mergeCell ref="BB187:BM187"/>
    <mergeCell ref="BQ187:BY187"/>
    <mergeCell ref="CA187:CF187"/>
    <mergeCell ref="AR186:AV186"/>
    <mergeCell ref="G189:AV189"/>
    <mergeCell ref="AW189:AY189"/>
    <mergeCell ref="BB189:BM189"/>
    <mergeCell ref="BQ189:BY189"/>
    <mergeCell ref="CA189:CF189"/>
    <mergeCell ref="G190:AD190"/>
    <mergeCell ref="AR190:AV190"/>
    <mergeCell ref="AW190:AY190"/>
    <mergeCell ref="BB190:BM190"/>
    <mergeCell ref="BQ190:BY190"/>
    <mergeCell ref="BQ192:BY192"/>
    <mergeCell ref="CA192:CF192"/>
    <mergeCell ref="B195:AQ195"/>
    <mergeCell ref="AY195:BC195"/>
    <mergeCell ref="BD195:BZ195"/>
    <mergeCell ref="K196:O196"/>
    <mergeCell ref="P196:AI196"/>
    <mergeCell ref="BD196:BY196"/>
    <mergeCell ref="CA190:CF190"/>
    <mergeCell ref="G191:AV191"/>
    <mergeCell ref="AW191:AY191"/>
    <mergeCell ref="BB191:BM191"/>
    <mergeCell ref="BQ191:BY191"/>
    <mergeCell ref="CA191:CF191"/>
    <mergeCell ref="BE202:BZ202"/>
    <mergeCell ref="A209:C209"/>
    <mergeCell ref="D210:H210"/>
    <mergeCell ref="I210:K210"/>
    <mergeCell ref="M210:AV210"/>
    <mergeCell ref="AZ210:BB210"/>
    <mergeCell ref="BE210:BR210"/>
    <mergeCell ref="BD198:BZ198"/>
    <mergeCell ref="C199:G199"/>
    <mergeCell ref="H199:AC199"/>
    <mergeCell ref="BD199:BY199"/>
    <mergeCell ref="H201:AD201"/>
    <mergeCell ref="AZ201:BD201"/>
    <mergeCell ref="BE201:CA201"/>
    <mergeCell ref="C202:G202"/>
    <mergeCell ref="H202:AC202"/>
    <mergeCell ref="AZ202:BD202"/>
    <mergeCell ref="D211:H211"/>
    <mergeCell ref="I211:K211"/>
    <mergeCell ref="M211:AV211"/>
    <mergeCell ref="AZ211:BB211"/>
    <mergeCell ref="BE211:BR211"/>
    <mergeCell ref="D212:H212"/>
    <mergeCell ref="I212:K212"/>
    <mergeCell ref="M212:AV212"/>
    <mergeCell ref="AZ212:BB212"/>
    <mergeCell ref="BE212:BR212"/>
    <mergeCell ref="D213:H213"/>
    <mergeCell ref="I213:K213"/>
    <mergeCell ref="M213:AV213"/>
    <mergeCell ref="AZ213:BB213"/>
    <mergeCell ref="BE213:BR213"/>
    <mergeCell ref="D214:H214"/>
    <mergeCell ref="I214:K214"/>
    <mergeCell ref="M214:AY214"/>
    <mergeCell ref="AZ214:BB214"/>
    <mergeCell ref="BE214:BR214"/>
    <mergeCell ref="D215:H215"/>
    <mergeCell ref="I215:K215"/>
    <mergeCell ref="M215:AY215"/>
    <mergeCell ref="AZ215:BB215"/>
    <mergeCell ref="BE215:BR215"/>
    <mergeCell ref="D216:H216"/>
    <mergeCell ref="I216:K216"/>
    <mergeCell ref="M216:AY216"/>
    <mergeCell ref="AZ216:BB216"/>
    <mergeCell ref="BE216:BR216"/>
    <mergeCell ref="CA222:CF222"/>
    <mergeCell ref="D219:H219"/>
    <mergeCell ref="I219:K219"/>
    <mergeCell ref="M219:AY219"/>
    <mergeCell ref="AZ219:BB219"/>
    <mergeCell ref="BE219:BR219"/>
    <mergeCell ref="G220:K220"/>
    <mergeCell ref="D217:H217"/>
    <mergeCell ref="I217:K217"/>
    <mergeCell ref="M217:AY217"/>
    <mergeCell ref="AZ217:BB217"/>
    <mergeCell ref="BE217:BR217"/>
    <mergeCell ref="D218:H218"/>
    <mergeCell ref="I218:K218"/>
    <mergeCell ref="M218:AY218"/>
    <mergeCell ref="AZ218:BB218"/>
    <mergeCell ref="BE218:BR218"/>
    <mergeCell ref="AW223:AY223"/>
    <mergeCell ref="BB223:BM223"/>
    <mergeCell ref="BQ223:BY223"/>
    <mergeCell ref="A226:C226"/>
    <mergeCell ref="AW227:AY227"/>
    <mergeCell ref="BB227:BM227"/>
    <mergeCell ref="BQ227:BY227"/>
    <mergeCell ref="A221:C221"/>
    <mergeCell ref="G222:W222"/>
    <mergeCell ref="AW222:AY222"/>
    <mergeCell ref="BB222:BM222"/>
    <mergeCell ref="BQ222:BY222"/>
    <mergeCell ref="K239:O239"/>
    <mergeCell ref="P239:AI239"/>
    <mergeCell ref="BD239:BY239"/>
    <mergeCell ref="C241:G241"/>
    <mergeCell ref="H241:AD241"/>
    <mergeCell ref="AY241:BC241"/>
    <mergeCell ref="BD241:BZ241"/>
    <mergeCell ref="F233:Q233"/>
    <mergeCell ref="R233:BG233"/>
    <mergeCell ref="BH233:BN233"/>
    <mergeCell ref="R234:CI234"/>
    <mergeCell ref="B238:AQ238"/>
    <mergeCell ref="AY238:BC238"/>
    <mergeCell ref="BD238:BZ238"/>
    <mergeCell ref="C245:G245"/>
    <mergeCell ref="H245:AC245"/>
    <mergeCell ref="AZ245:BD245"/>
    <mergeCell ref="BE245:BZ245"/>
    <mergeCell ref="B246:AQ246"/>
    <mergeCell ref="AY246:BC246"/>
    <mergeCell ref="BD246:BZ246"/>
    <mergeCell ref="C242:G242"/>
    <mergeCell ref="H242:AC242"/>
    <mergeCell ref="BD242:BY242"/>
    <mergeCell ref="C244:G244"/>
    <mergeCell ref="H244:AD244"/>
    <mergeCell ref="AZ244:BD244"/>
    <mergeCell ref="BE244:CA244"/>
    <mergeCell ref="H250:AC250"/>
    <mergeCell ref="BD250:BY250"/>
    <mergeCell ref="K247:O247"/>
    <mergeCell ref="P247:AI247"/>
    <mergeCell ref="BD247:BY247"/>
    <mergeCell ref="C249:G249"/>
    <mergeCell ref="H249:AD249"/>
    <mergeCell ref="AY249:BC249"/>
    <mergeCell ref="BD249:BZ249"/>
  </mergeCells>
  <pageMargins left="0.70866141732283472" right="0.70866141732283472" top="0.74803149606299213" bottom="0.74803149606299213" header="0.31496062992125984" footer="0.31496062992125984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FF00"/>
  </sheetPr>
  <dimension ref="A26"/>
  <sheetViews>
    <sheetView topLeftCell="A31" zoomScale="110" zoomScaleNormal="110" workbookViewId="0">
      <selection activeCell="I59" sqref="I59"/>
    </sheetView>
  </sheetViews>
  <sheetFormatPr defaultRowHeight="24"/>
  <sheetData>
    <row r="26" spans="1:1" ht="30">
      <c r="A26" s="415"/>
    </row>
  </sheetData>
  <pageMargins left="0.7" right="0.7" top="0.75" bottom="0.75" header="0.3" footer="0.3"/>
  <pageSetup paperSize="9" orientation="landscape" horizont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  <pageSetUpPr fitToPage="1"/>
  </sheetPr>
  <dimension ref="A2:Q149"/>
  <sheetViews>
    <sheetView view="pageBreakPreview" zoomScale="91" zoomScaleNormal="100" zoomScaleSheetLayoutView="91" workbookViewId="0">
      <selection activeCell="J26" sqref="J26"/>
    </sheetView>
  </sheetViews>
  <sheetFormatPr defaultColWidth="9" defaultRowHeight="19.899999999999999" customHeight="1"/>
  <cols>
    <col min="1" max="1" width="22.625" style="173" customWidth="1"/>
    <col min="2" max="2" width="8.875" style="173" customWidth="1"/>
    <col min="3" max="3" width="11.125" style="173" customWidth="1"/>
    <col min="4" max="4" width="10.5" style="173" customWidth="1"/>
    <col min="5" max="5" width="9.75" style="173" customWidth="1"/>
    <col min="6" max="6" width="11.75" style="173" customWidth="1"/>
    <col min="7" max="7" width="11.875" style="173" customWidth="1"/>
    <col min="8" max="8" width="9.75" style="173" customWidth="1"/>
    <col min="9" max="9" width="5.875" style="173" customWidth="1"/>
    <col min="10" max="10" width="11.75" style="173" customWidth="1"/>
    <col min="11" max="11" width="9" style="173"/>
    <col min="12" max="12" width="3.625" style="173" customWidth="1"/>
    <col min="13" max="16384" width="9" style="173"/>
  </cols>
  <sheetData>
    <row r="2" spans="1:11" ht="19.899999999999999" customHeight="1">
      <c r="A2" s="601" t="s">
        <v>166</v>
      </c>
      <c r="B2" s="601"/>
      <c r="C2" s="601"/>
      <c r="D2" s="601"/>
      <c r="E2" s="601"/>
      <c r="F2" s="601"/>
      <c r="G2" s="601"/>
    </row>
    <row r="3" spans="1:11" ht="19.899999999999999" customHeight="1">
      <c r="A3" s="173" t="s">
        <v>379</v>
      </c>
      <c r="I3" s="213"/>
      <c r="J3" s="213"/>
    </row>
    <row r="4" spans="1:11" ht="19.899999999999999" customHeight="1">
      <c r="A4" s="173" t="s">
        <v>381</v>
      </c>
    </row>
    <row r="5" spans="1:11" ht="19.899999999999999" customHeight="1">
      <c r="A5" s="214" t="s">
        <v>380</v>
      </c>
    </row>
    <row r="6" spans="1:11" ht="19.899999999999999" customHeight="1">
      <c r="A6" s="173" t="s">
        <v>23</v>
      </c>
      <c r="B6" s="215"/>
      <c r="C6" s="201" t="s">
        <v>79</v>
      </c>
      <c r="D6" s="201" t="s">
        <v>80</v>
      </c>
      <c r="E6" s="201" t="s">
        <v>81</v>
      </c>
      <c r="F6" s="201" t="s">
        <v>2</v>
      </c>
    </row>
    <row r="7" spans="1:11" ht="19.899999999999999" customHeight="1">
      <c r="A7" s="173" t="s">
        <v>24</v>
      </c>
      <c r="B7" s="216" t="s">
        <v>25</v>
      </c>
      <c r="C7" s="217">
        <v>1.51</v>
      </c>
      <c r="D7" s="201">
        <v>3.12</v>
      </c>
      <c r="E7" s="201">
        <v>4.7300000000000004</v>
      </c>
      <c r="F7" s="218" t="s">
        <v>26</v>
      </c>
    </row>
    <row r="8" spans="1:11" ht="19.899999999999999" customHeight="1">
      <c r="A8" s="173" t="s">
        <v>27</v>
      </c>
      <c r="B8" s="216" t="s">
        <v>25</v>
      </c>
      <c r="C8" s="217">
        <v>0.22</v>
      </c>
      <c r="D8" s="201">
        <v>0.55000000000000004</v>
      </c>
      <c r="E8" s="201">
        <v>0.78</v>
      </c>
      <c r="F8" s="218" t="s">
        <v>26</v>
      </c>
    </row>
    <row r="9" spans="1:11" ht="19.899999999999999" customHeight="1">
      <c r="A9" s="173" t="s">
        <v>28</v>
      </c>
      <c r="B9" s="215" t="s">
        <v>44</v>
      </c>
      <c r="C9" s="219">
        <f>C7+C8</f>
        <v>1.73</v>
      </c>
      <c r="D9" s="201">
        <f>SUM(D7:D8)</f>
        <v>3.67</v>
      </c>
      <c r="E9" s="201">
        <f>SUM(E7:E8)</f>
        <v>5.5100000000000007</v>
      </c>
      <c r="F9" s="218" t="s">
        <v>26</v>
      </c>
    </row>
    <row r="10" spans="1:11" ht="10.9" customHeight="1">
      <c r="G10" s="215"/>
    </row>
    <row r="11" spans="1:11" ht="19.899999999999999" customHeight="1">
      <c r="A11" s="214" t="s">
        <v>0</v>
      </c>
    </row>
    <row r="12" spans="1:11" ht="19.899999999999999" customHeight="1">
      <c r="A12" s="220" t="s">
        <v>29</v>
      </c>
      <c r="B12" s="220" t="s">
        <v>30</v>
      </c>
      <c r="C12" s="213"/>
      <c r="E12" s="213"/>
      <c r="F12" s="213"/>
      <c r="G12" s="213"/>
      <c r="H12" s="213"/>
      <c r="I12" s="213"/>
      <c r="J12" s="213"/>
      <c r="K12" s="213"/>
    </row>
    <row r="13" spans="1:11" ht="19.899999999999999" customHeight="1">
      <c r="A13" s="173" t="s">
        <v>31</v>
      </c>
      <c r="B13" s="173" t="s">
        <v>32</v>
      </c>
    </row>
    <row r="14" spans="1:11" ht="19.899999999999999" customHeight="1">
      <c r="A14" s="173" t="s">
        <v>33</v>
      </c>
      <c r="B14" s="173" t="s">
        <v>34</v>
      </c>
    </row>
    <row r="15" spans="1:11" ht="19.899999999999999" customHeight="1">
      <c r="A15" s="221"/>
      <c r="B15" s="221"/>
      <c r="C15" s="221"/>
      <c r="D15" s="221"/>
      <c r="E15" s="221"/>
      <c r="F15" s="221"/>
      <c r="G15" s="221"/>
      <c r="H15" s="221"/>
    </row>
    <row r="16" spans="1:11" ht="19.899999999999999" customHeight="1">
      <c r="A16" s="214" t="s">
        <v>206</v>
      </c>
    </row>
    <row r="17" spans="1:11" ht="19.899999999999999" customHeight="1">
      <c r="A17" s="173" t="s">
        <v>207</v>
      </c>
      <c r="E17" s="173" t="s">
        <v>25</v>
      </c>
      <c r="F17" s="222">
        <v>205.61</v>
      </c>
      <c r="G17" s="173" t="s">
        <v>102</v>
      </c>
      <c r="K17" s="173" t="s">
        <v>128</v>
      </c>
    </row>
    <row r="18" spans="1:11" ht="19.899999999999999" customHeight="1">
      <c r="A18" s="173" t="s">
        <v>36</v>
      </c>
      <c r="E18" s="173" t="s">
        <v>25</v>
      </c>
      <c r="F18" s="223" t="s">
        <v>78</v>
      </c>
      <c r="G18" s="173" t="s">
        <v>103</v>
      </c>
    </row>
    <row r="19" spans="1:11" ht="19.899999999999999" customHeight="1">
      <c r="A19" s="173" t="s">
        <v>37</v>
      </c>
      <c r="E19" s="173" t="s">
        <v>25</v>
      </c>
      <c r="F19" s="223" t="s">
        <v>78</v>
      </c>
      <c r="G19" s="173" t="s">
        <v>104</v>
      </c>
    </row>
    <row r="20" spans="1:11" ht="19.899999999999999" customHeight="1">
      <c r="A20" s="173" t="s">
        <v>382</v>
      </c>
      <c r="C20" s="224">
        <v>197</v>
      </c>
      <c r="D20" s="173" t="s">
        <v>38</v>
      </c>
      <c r="E20" s="173" t="s">
        <v>25</v>
      </c>
      <c r="F20" s="223">
        <v>429.94</v>
      </c>
      <c r="G20" s="173" t="s">
        <v>105</v>
      </c>
      <c r="K20" s="225"/>
    </row>
    <row r="21" spans="1:11" ht="19.899999999999999" customHeight="1">
      <c r="A21" s="173" t="s">
        <v>106</v>
      </c>
      <c r="E21" s="173" t="s">
        <v>25</v>
      </c>
      <c r="F21" s="226">
        <f>SUM(F17:F20)</f>
        <v>635.54999999999995</v>
      </c>
      <c r="G21" s="173" t="s">
        <v>107</v>
      </c>
    </row>
    <row r="22" spans="1:11" ht="19.899999999999999" customHeight="1">
      <c r="A22" s="173" t="s">
        <v>39</v>
      </c>
      <c r="B22" s="227">
        <v>0</v>
      </c>
      <c r="C22" s="215" t="s">
        <v>40</v>
      </c>
      <c r="D22" s="227">
        <v>1.75</v>
      </c>
      <c r="E22" s="173" t="s">
        <v>25</v>
      </c>
      <c r="F22" s="228">
        <f>B22*D22</f>
        <v>0</v>
      </c>
      <c r="G22" s="173" t="s">
        <v>108</v>
      </c>
    </row>
    <row r="23" spans="1:11" ht="19.899999999999999" customHeight="1">
      <c r="A23" s="173" t="s">
        <v>387</v>
      </c>
      <c r="E23" s="173" t="s">
        <v>25</v>
      </c>
      <c r="F23" s="228">
        <v>20.51</v>
      </c>
      <c r="G23" s="173" t="s">
        <v>109</v>
      </c>
    </row>
    <row r="24" spans="1:11" ht="19.899999999999999" customHeight="1">
      <c r="A24" s="173" t="s">
        <v>388</v>
      </c>
      <c r="E24" s="173" t="s">
        <v>25</v>
      </c>
      <c r="F24" s="228">
        <v>4.2</v>
      </c>
      <c r="G24" s="173" t="s">
        <v>110</v>
      </c>
    </row>
    <row r="25" spans="1:11" ht="19.899999999999999" customHeight="1">
      <c r="A25" s="173" t="s">
        <v>111</v>
      </c>
      <c r="E25" s="173" t="s">
        <v>25</v>
      </c>
      <c r="F25" s="229">
        <f>SUM(F22:F24)</f>
        <v>24.71</v>
      </c>
      <c r="G25" s="173" t="s">
        <v>112</v>
      </c>
    </row>
    <row r="26" spans="1:11" ht="19.899999999999999" customHeight="1">
      <c r="C26" s="173" t="s">
        <v>113</v>
      </c>
      <c r="E26" s="173" t="s">
        <v>44</v>
      </c>
      <c r="F26" s="230">
        <f>F21+F25</f>
        <v>660.26</v>
      </c>
      <c r="G26" s="173" t="s">
        <v>114</v>
      </c>
    </row>
    <row r="27" spans="1:11" ht="19.899999999999999" customHeight="1">
      <c r="A27" s="225" t="s">
        <v>383</v>
      </c>
      <c r="H27" s="215"/>
    </row>
    <row r="28" spans="1:11" ht="19.899999999999999" customHeight="1">
      <c r="A28" s="173" t="s">
        <v>82</v>
      </c>
      <c r="H28" s="215"/>
    </row>
    <row r="29" spans="1:11" ht="10.15" customHeight="1">
      <c r="H29" s="215"/>
    </row>
    <row r="30" spans="1:11" ht="19.899999999999999" customHeight="1">
      <c r="A30" s="214" t="s">
        <v>356</v>
      </c>
    </row>
    <row r="31" spans="1:11" ht="19.899999999999999" customHeight="1">
      <c r="A31" s="173" t="s">
        <v>35</v>
      </c>
      <c r="B31" s="173" t="s">
        <v>384</v>
      </c>
      <c r="E31" s="215" t="s">
        <v>25</v>
      </c>
      <c r="F31" s="222">
        <f>(54000/2)/(1600*3*1.25)</f>
        <v>4.5</v>
      </c>
      <c r="G31" s="173" t="s">
        <v>102</v>
      </c>
    </row>
    <row r="32" spans="1:11" ht="19.899999999999999" customHeight="1">
      <c r="A32" s="173" t="s">
        <v>36</v>
      </c>
      <c r="E32" s="215" t="s">
        <v>25</v>
      </c>
      <c r="F32" s="223">
        <v>17.829999999999998</v>
      </c>
      <c r="G32" s="173" t="s">
        <v>103</v>
      </c>
    </row>
    <row r="33" spans="1:11" ht="19.899999999999999" customHeight="1">
      <c r="A33" s="173" t="s">
        <v>37</v>
      </c>
      <c r="E33" s="215" t="s">
        <v>25</v>
      </c>
      <c r="F33" s="223">
        <v>3.51</v>
      </c>
      <c r="G33" s="173" t="s">
        <v>104</v>
      </c>
    </row>
    <row r="34" spans="1:11" ht="19.899999999999999" customHeight="1">
      <c r="A34" s="173" t="s">
        <v>385</v>
      </c>
      <c r="C34" s="224">
        <v>1</v>
      </c>
      <c r="D34" s="173" t="s">
        <v>38</v>
      </c>
      <c r="E34" s="215" t="s">
        <v>25</v>
      </c>
      <c r="F34" s="223">
        <v>11.19</v>
      </c>
      <c r="G34" s="173" t="s">
        <v>105</v>
      </c>
      <c r="K34" s="225"/>
    </row>
    <row r="35" spans="1:11" ht="19.899999999999999" customHeight="1">
      <c r="A35" s="173" t="s">
        <v>106</v>
      </c>
      <c r="E35" s="215" t="s">
        <v>25</v>
      </c>
      <c r="F35" s="226">
        <f>SUM(F31:F34)</f>
        <v>37.029999999999994</v>
      </c>
      <c r="G35" s="173" t="s">
        <v>107</v>
      </c>
    </row>
    <row r="36" spans="1:11" ht="19.899999999999999" customHeight="1">
      <c r="A36" s="173" t="s">
        <v>39</v>
      </c>
      <c r="B36" s="227">
        <v>0</v>
      </c>
      <c r="C36" s="215" t="s">
        <v>40</v>
      </c>
      <c r="D36" s="227">
        <v>1.7</v>
      </c>
      <c r="E36" s="215" t="s">
        <v>25</v>
      </c>
      <c r="F36" s="228">
        <f>B36*D36</f>
        <v>0</v>
      </c>
      <c r="G36" s="173" t="s">
        <v>108</v>
      </c>
    </row>
    <row r="37" spans="1:11" ht="19.899999999999999" customHeight="1">
      <c r="A37" s="173" t="s">
        <v>41</v>
      </c>
      <c r="E37" s="215" t="s">
        <v>25</v>
      </c>
      <c r="F37" s="228">
        <v>0</v>
      </c>
      <c r="G37" s="173" t="s">
        <v>109</v>
      </c>
    </row>
    <row r="38" spans="1:11" ht="19.899999999999999" customHeight="1">
      <c r="A38" s="173" t="s">
        <v>42</v>
      </c>
      <c r="E38" s="215" t="s">
        <v>25</v>
      </c>
      <c r="F38" s="228">
        <v>0</v>
      </c>
      <c r="G38" s="173" t="s">
        <v>110</v>
      </c>
    </row>
    <row r="39" spans="1:11" ht="19.899999999999999" customHeight="1">
      <c r="A39" s="173" t="s">
        <v>111</v>
      </c>
      <c r="E39" s="215" t="s">
        <v>44</v>
      </c>
      <c r="F39" s="230">
        <f>SUM(F36:F38)</f>
        <v>0</v>
      </c>
      <c r="G39" s="173" t="s">
        <v>112</v>
      </c>
    </row>
    <row r="40" spans="1:11" ht="19.899999999999999" customHeight="1">
      <c r="C40" s="173" t="s">
        <v>113</v>
      </c>
      <c r="E40" s="215" t="s">
        <v>25</v>
      </c>
      <c r="F40" s="229">
        <f>F35+F39</f>
        <v>37.029999999999994</v>
      </c>
      <c r="G40" s="173" t="s">
        <v>114</v>
      </c>
      <c r="H40" s="215"/>
    </row>
    <row r="41" spans="1:11" ht="19.899999999999999" customHeight="1">
      <c r="A41" s="225" t="s">
        <v>383</v>
      </c>
      <c r="H41" s="215"/>
    </row>
    <row r="42" spans="1:11" ht="19.899999999999999" customHeight="1">
      <c r="A42" s="173" t="s">
        <v>82</v>
      </c>
      <c r="H42" s="215"/>
    </row>
    <row r="43" spans="1:11" ht="19.899999999999999" customHeight="1">
      <c r="A43" s="231"/>
      <c r="B43" s="231"/>
      <c r="C43" s="231"/>
      <c r="D43" s="231"/>
      <c r="E43" s="231"/>
      <c r="F43" s="231"/>
      <c r="G43" s="231"/>
      <c r="H43" s="232"/>
    </row>
    <row r="44" spans="1:11" ht="19.899999999999999" customHeight="1">
      <c r="A44" s="233" t="s">
        <v>133</v>
      </c>
      <c r="H44" s="215"/>
    </row>
    <row r="45" spans="1:11" ht="19.899999999999999" customHeight="1">
      <c r="B45" s="173" t="s">
        <v>142</v>
      </c>
      <c r="G45" s="234">
        <f>0.3*0.3*0.6</f>
        <v>5.3999999999999999E-2</v>
      </c>
      <c r="H45" s="215" t="s">
        <v>141</v>
      </c>
    </row>
    <row r="46" spans="1:11" ht="19.899999999999999" customHeight="1">
      <c r="B46" s="173" t="s">
        <v>131</v>
      </c>
      <c r="G46" s="173">
        <v>540</v>
      </c>
      <c r="H46" s="173" t="s">
        <v>145</v>
      </c>
    </row>
    <row r="47" spans="1:11" ht="19.899999999999999" customHeight="1">
      <c r="B47" s="173" t="s">
        <v>140</v>
      </c>
      <c r="G47" s="173">
        <v>87.78</v>
      </c>
      <c r="H47" s="173" t="s">
        <v>69</v>
      </c>
    </row>
    <row r="48" spans="1:11" ht="19.899999999999999" customHeight="1">
      <c r="B48" s="173" t="s">
        <v>143</v>
      </c>
      <c r="G48" s="173">
        <f>ROUNDDOWN(G47*G45,4)</f>
        <v>4.7401</v>
      </c>
      <c r="H48" s="173" t="s">
        <v>146</v>
      </c>
    </row>
    <row r="49" spans="1:8" ht="19.899999999999999" customHeight="1">
      <c r="C49" s="173" t="s">
        <v>148</v>
      </c>
      <c r="G49" s="173">
        <f>ROUNDDOWN(G48+G46,2)</f>
        <v>544.74</v>
      </c>
      <c r="H49" s="173" t="s">
        <v>147</v>
      </c>
    </row>
    <row r="50" spans="1:8" ht="19.899999999999999" customHeight="1">
      <c r="B50" s="173" t="s">
        <v>144</v>
      </c>
      <c r="G50" s="173">
        <f>0.5*0.5*0.7</f>
        <v>0.17499999999999999</v>
      </c>
      <c r="H50" s="173" t="s">
        <v>151</v>
      </c>
    </row>
    <row r="51" spans="1:8" ht="19.899999999999999" customHeight="1">
      <c r="B51" s="173" t="s">
        <v>149</v>
      </c>
      <c r="G51" s="173">
        <v>99</v>
      </c>
      <c r="H51" s="173" t="s">
        <v>152</v>
      </c>
    </row>
    <row r="52" spans="1:8" ht="19.899999999999999" customHeight="1">
      <c r="B52" s="173" t="s">
        <v>150</v>
      </c>
      <c r="G52" s="173">
        <f>G50*G51</f>
        <v>17.324999999999999</v>
      </c>
      <c r="H52" s="173" t="s">
        <v>153</v>
      </c>
    </row>
    <row r="53" spans="1:8" ht="19.899999999999999" customHeight="1">
      <c r="C53" s="173" t="s">
        <v>154</v>
      </c>
      <c r="G53" s="173">
        <f>ROUNDDOWN(G49+G52,2)</f>
        <v>562.05999999999995</v>
      </c>
      <c r="H53" s="173" t="s">
        <v>132</v>
      </c>
    </row>
    <row r="54" spans="1:8" ht="19.899999999999999" customHeight="1">
      <c r="A54" s="231"/>
      <c r="B54" s="231"/>
      <c r="C54" s="231"/>
      <c r="D54" s="231"/>
      <c r="E54" s="231"/>
      <c r="F54" s="231"/>
      <c r="G54" s="231"/>
      <c r="H54" s="232"/>
    </row>
    <row r="55" spans="1:8" ht="19.899999999999999" customHeight="1">
      <c r="A55" s="235" t="s">
        <v>120</v>
      </c>
      <c r="B55" s="236"/>
      <c r="C55" s="187"/>
      <c r="D55" s="187"/>
      <c r="E55" s="187"/>
      <c r="F55" s="237"/>
      <c r="G55" s="238" t="s">
        <v>121</v>
      </c>
      <c r="H55" s="180"/>
    </row>
    <row r="56" spans="1:8" ht="19.899999999999999" customHeight="1">
      <c r="A56" s="174" t="s">
        <v>122</v>
      </c>
      <c r="B56" s="195"/>
      <c r="C56" s="175"/>
      <c r="D56" s="175"/>
      <c r="E56" s="175"/>
      <c r="F56" s="176"/>
      <c r="G56" s="177" t="s">
        <v>121</v>
      </c>
      <c r="H56" s="178"/>
    </row>
    <row r="57" spans="1:8" ht="19.899999999999999" customHeight="1">
      <c r="A57" s="179" t="s">
        <v>123</v>
      </c>
      <c r="B57" s="236"/>
      <c r="C57" s="180"/>
      <c r="D57" s="181">
        <v>260</v>
      </c>
      <c r="E57" s="182" t="s">
        <v>67</v>
      </c>
      <c r="F57" s="183">
        <f>2684.12/1000</f>
        <v>2.6841200000000001</v>
      </c>
      <c r="G57" s="184">
        <f>D57*F57</f>
        <v>697.87120000000004</v>
      </c>
      <c r="H57" s="180" t="s">
        <v>124</v>
      </c>
    </row>
    <row r="58" spans="1:8" ht="19.899999999999999" customHeight="1">
      <c r="A58" s="185" t="s">
        <v>125</v>
      </c>
      <c r="B58" s="236"/>
      <c r="C58" s="180"/>
      <c r="D58" s="186">
        <v>0.62</v>
      </c>
      <c r="E58" s="182" t="s">
        <v>66</v>
      </c>
      <c r="F58" s="183">
        <v>542.05999999999995</v>
      </c>
      <c r="G58" s="184">
        <f>D58*F58</f>
        <v>336.07719999999995</v>
      </c>
      <c r="H58" s="180"/>
    </row>
    <row r="59" spans="1:8" ht="19.899999999999999" customHeight="1">
      <c r="A59" s="187" t="s">
        <v>389</v>
      </c>
      <c r="B59" s="236"/>
      <c r="C59" s="180"/>
      <c r="D59" s="186">
        <v>1.03</v>
      </c>
      <c r="E59" s="182" t="s">
        <v>66</v>
      </c>
      <c r="F59" s="183">
        <f>280.37+429.94</f>
        <v>710.31</v>
      </c>
      <c r="G59" s="184">
        <f>D59*F59</f>
        <v>731.61929999999995</v>
      </c>
      <c r="H59" s="180"/>
    </row>
    <row r="60" spans="1:8" ht="19.899999999999999" customHeight="1">
      <c r="A60" s="175" t="s">
        <v>126</v>
      </c>
      <c r="B60" s="236"/>
      <c r="C60" s="180"/>
      <c r="D60" s="181">
        <v>180</v>
      </c>
      <c r="E60" s="182" t="s">
        <v>10</v>
      </c>
      <c r="F60" s="326">
        <f>20/1000</f>
        <v>0.02</v>
      </c>
      <c r="G60" s="184">
        <f>D60*F60</f>
        <v>3.6</v>
      </c>
      <c r="H60" s="239"/>
    </row>
    <row r="61" spans="1:8" ht="19.899999999999999" customHeight="1">
      <c r="A61" s="188" t="s">
        <v>135</v>
      </c>
      <c r="B61" s="236"/>
      <c r="C61" s="187"/>
      <c r="D61" s="181">
        <v>1</v>
      </c>
      <c r="E61" s="182" t="s">
        <v>66</v>
      </c>
      <c r="F61" s="327">
        <v>426</v>
      </c>
      <c r="G61" s="184">
        <f>D61*F61</f>
        <v>426</v>
      </c>
      <c r="H61" s="239"/>
    </row>
    <row r="62" spans="1:8" ht="19.899999999999999" customHeight="1">
      <c r="A62" s="188"/>
      <c r="B62" s="189" t="s">
        <v>127</v>
      </c>
      <c r="C62" s="195"/>
      <c r="D62" s="190">
        <v>1</v>
      </c>
      <c r="E62" s="191" t="s">
        <v>66</v>
      </c>
      <c r="F62" s="192" t="s">
        <v>25</v>
      </c>
      <c r="G62" s="193">
        <f>ROUNDDOWN(SUM(G57:G61),2)</f>
        <v>2195.16</v>
      </c>
      <c r="H62" s="240"/>
    </row>
    <row r="63" spans="1:8" ht="19.899999999999999" customHeight="1">
      <c r="A63" s="241"/>
      <c r="B63" s="241"/>
      <c r="C63" s="241"/>
      <c r="D63" s="241"/>
      <c r="E63" s="242"/>
      <c r="F63" s="241"/>
      <c r="G63" s="241"/>
      <c r="H63" s="241"/>
    </row>
    <row r="64" spans="1:8" ht="19.899999999999999" hidden="1" customHeight="1">
      <c r="H64" s="215"/>
    </row>
    <row r="65" spans="1:9" ht="19.899999999999999" hidden="1" customHeight="1">
      <c r="A65" s="602" t="s">
        <v>83</v>
      </c>
      <c r="B65" s="602"/>
      <c r="C65" s="602"/>
      <c r="D65" s="602"/>
      <c r="E65" s="602"/>
      <c r="F65" s="602"/>
      <c r="G65" s="602"/>
      <c r="H65" s="602"/>
    </row>
    <row r="66" spans="1:9" ht="19.899999999999999" hidden="1" customHeight="1">
      <c r="A66" s="598" t="s">
        <v>134</v>
      </c>
      <c r="B66" s="600"/>
      <c r="C66" s="243" t="s">
        <v>85</v>
      </c>
      <c r="D66" s="244">
        <f>A119</f>
        <v>0.3</v>
      </c>
      <c r="E66" s="201" t="s">
        <v>13</v>
      </c>
      <c r="F66" s="245">
        <v>1</v>
      </c>
      <c r="G66" s="246" t="s">
        <v>15</v>
      </c>
      <c r="H66" s="218"/>
      <c r="I66" s="173" t="s">
        <v>130</v>
      </c>
    </row>
    <row r="67" spans="1:9" ht="19.899999999999999" hidden="1" customHeight="1">
      <c r="A67" s="247" t="s">
        <v>115</v>
      </c>
      <c r="B67" s="248">
        <f>F119</f>
        <v>0.94499999999999995</v>
      </c>
      <c r="C67" s="249" t="s">
        <v>86</v>
      </c>
      <c r="D67" s="201">
        <v>99</v>
      </c>
      <c r="E67" s="250" t="s">
        <v>48</v>
      </c>
      <c r="F67" s="251" t="s">
        <v>44</v>
      </c>
      <c r="G67" s="252">
        <f>B67*D67</f>
        <v>93.554999999999993</v>
      </c>
      <c r="H67" s="251" t="s">
        <v>45</v>
      </c>
    </row>
    <row r="68" spans="1:9" ht="19.899999999999999" hidden="1" customHeight="1">
      <c r="A68" s="253" t="s">
        <v>87</v>
      </c>
      <c r="B68" s="254"/>
      <c r="C68" s="236"/>
      <c r="D68" s="236"/>
      <c r="E68" s="236"/>
      <c r="F68" s="251" t="s">
        <v>44</v>
      </c>
      <c r="G68" s="252">
        <v>212.6</v>
      </c>
      <c r="H68" s="251" t="s">
        <v>45</v>
      </c>
    </row>
    <row r="69" spans="1:9" ht="19.899999999999999" hidden="1" customHeight="1">
      <c r="A69" s="253" t="s">
        <v>116</v>
      </c>
      <c r="B69" s="255"/>
      <c r="C69" s="236"/>
      <c r="D69" s="236"/>
      <c r="E69" s="236"/>
      <c r="F69" s="251" t="s">
        <v>44</v>
      </c>
      <c r="G69" s="256">
        <f>ROUNDDOWN(E79,2)</f>
        <v>17.079999999999998</v>
      </c>
      <c r="H69" s="251" t="s">
        <v>45</v>
      </c>
    </row>
    <row r="70" spans="1:9" ht="19.899999999999999" hidden="1" customHeight="1">
      <c r="A70" s="253" t="s">
        <v>88</v>
      </c>
      <c r="B70" s="254"/>
      <c r="C70" s="236"/>
      <c r="D70" s="236"/>
      <c r="E70" s="236"/>
      <c r="F70" s="251" t="s">
        <v>44</v>
      </c>
      <c r="G70" s="252">
        <f>C119</f>
        <v>140</v>
      </c>
      <c r="H70" s="251" t="s">
        <v>45</v>
      </c>
    </row>
    <row r="71" spans="1:9" ht="19.899999999999999" hidden="1" customHeight="1">
      <c r="A71" s="257" t="s">
        <v>89</v>
      </c>
      <c r="B71" s="254"/>
      <c r="C71" s="236"/>
      <c r="D71" s="236"/>
      <c r="E71" s="236"/>
      <c r="F71" s="251" t="s">
        <v>44</v>
      </c>
      <c r="G71" s="252">
        <f>SUM(G67:G70)</f>
        <v>463.23499999999996</v>
      </c>
      <c r="H71" s="251" t="s">
        <v>45</v>
      </c>
    </row>
    <row r="72" spans="1:9" ht="19.899999999999999" hidden="1" customHeight="1">
      <c r="A72" s="257" t="s">
        <v>90</v>
      </c>
      <c r="B72" s="254"/>
      <c r="C72" s="236"/>
      <c r="D72" s="236"/>
      <c r="E72" s="236"/>
      <c r="F72" s="251" t="s">
        <v>44</v>
      </c>
      <c r="G72" s="252">
        <f>G71</f>
        <v>463.23499999999996</v>
      </c>
      <c r="H72" s="251" t="s">
        <v>45</v>
      </c>
    </row>
    <row r="73" spans="1:9" ht="19.899999999999999" hidden="1" customHeight="1">
      <c r="A73" s="257" t="s">
        <v>162</v>
      </c>
      <c r="B73" s="254"/>
      <c r="C73" s="252">
        <f>E119</f>
        <v>0.12</v>
      </c>
      <c r="D73" s="252" t="s">
        <v>91</v>
      </c>
      <c r="E73" s="258">
        <f>G62</f>
        <v>2195.16</v>
      </c>
      <c r="F73" s="251" t="s">
        <v>44</v>
      </c>
      <c r="G73" s="252">
        <f>C73*E73</f>
        <v>263.41919999999999</v>
      </c>
      <c r="H73" s="251" t="s">
        <v>45</v>
      </c>
    </row>
    <row r="74" spans="1:9" ht="19.899999999999999" hidden="1" customHeight="1">
      <c r="A74" s="257" t="s">
        <v>117</v>
      </c>
      <c r="B74" s="254"/>
      <c r="C74" s="259"/>
      <c r="D74" s="259"/>
      <c r="E74" s="260"/>
      <c r="F74" s="251" t="s">
        <v>44</v>
      </c>
      <c r="G74" s="252">
        <f>G72+G73</f>
        <v>726.65419999999995</v>
      </c>
      <c r="H74" s="251" t="s">
        <v>45</v>
      </c>
    </row>
    <row r="75" spans="1:9" ht="19.899999999999999" hidden="1" customHeight="1">
      <c r="A75" s="261" t="s">
        <v>70</v>
      </c>
      <c r="B75" s="262"/>
      <c r="C75" s="262"/>
      <c r="D75" s="262"/>
      <c r="E75" s="262"/>
      <c r="F75" s="263"/>
      <c r="G75" s="262"/>
      <c r="H75" s="264"/>
    </row>
    <row r="76" spans="1:9" ht="19.899999999999999" hidden="1" customHeight="1">
      <c r="A76" s="265" t="s">
        <v>71</v>
      </c>
      <c r="B76" s="265"/>
      <c r="C76" s="265"/>
      <c r="D76" s="266" t="s">
        <v>72</v>
      </c>
      <c r="F76" s="265"/>
      <c r="G76" s="265"/>
      <c r="H76" s="265"/>
    </row>
    <row r="77" spans="1:9" ht="19.899999999999999" hidden="1" customHeight="1">
      <c r="A77" s="267" t="s">
        <v>73</v>
      </c>
      <c r="C77" s="218" t="s">
        <v>92</v>
      </c>
      <c r="D77" s="215" t="s">
        <v>93</v>
      </c>
      <c r="E77" s="268" t="s">
        <v>94</v>
      </c>
      <c r="F77" s="268" t="s">
        <v>94</v>
      </c>
      <c r="G77" s="269" t="s">
        <v>74</v>
      </c>
      <c r="H77" s="270"/>
    </row>
    <row r="78" spans="1:9" ht="19.899999999999999" hidden="1" customHeight="1">
      <c r="A78" s="267" t="s">
        <v>95</v>
      </c>
      <c r="B78" s="218"/>
      <c r="C78" s="218">
        <f>B119</f>
        <v>48</v>
      </c>
      <c r="D78" s="271">
        <v>39.99</v>
      </c>
      <c r="E78" s="268">
        <v>13</v>
      </c>
      <c r="F78" s="268">
        <v>300</v>
      </c>
      <c r="G78" s="272" t="s">
        <v>96</v>
      </c>
      <c r="H78" s="268">
        <f>(D78*E78)+300</f>
        <v>819.87</v>
      </c>
    </row>
    <row r="79" spans="1:9" ht="19.899999999999999" hidden="1" customHeight="1">
      <c r="A79" s="267" t="s">
        <v>75</v>
      </c>
      <c r="B79" s="267">
        <f>H78</f>
        <v>819.87</v>
      </c>
      <c r="C79" s="267" t="s">
        <v>76</v>
      </c>
      <c r="D79" s="267"/>
      <c r="E79" s="273">
        <f>H78/C78</f>
        <v>17.080625000000001</v>
      </c>
      <c r="F79" s="267" t="s">
        <v>97</v>
      </c>
      <c r="G79" s="267"/>
      <c r="H79" s="267"/>
    </row>
    <row r="80" spans="1:9" ht="19.899999999999999" hidden="1" customHeight="1">
      <c r="A80" s="274"/>
      <c r="B80" s="274"/>
      <c r="C80" s="274"/>
      <c r="D80" s="274"/>
      <c r="E80" s="274"/>
      <c r="F80" s="274"/>
      <c r="G80" s="274"/>
      <c r="H80" s="275"/>
    </row>
    <row r="81" spans="1:8" ht="19.899999999999999" customHeight="1">
      <c r="A81" s="602" t="s">
        <v>83</v>
      </c>
      <c r="B81" s="602"/>
      <c r="C81" s="602"/>
      <c r="D81" s="602"/>
      <c r="E81" s="602"/>
      <c r="F81" s="602"/>
      <c r="G81" s="602"/>
      <c r="H81" s="602"/>
    </row>
    <row r="82" spans="1:8" ht="19.899999999999999" customHeight="1">
      <c r="A82" s="598" t="s">
        <v>84</v>
      </c>
      <c r="B82" s="599"/>
      <c r="C82" s="276" t="s">
        <v>85</v>
      </c>
      <c r="D82" s="244">
        <f>A122</f>
        <v>0.6</v>
      </c>
      <c r="E82" s="201" t="s">
        <v>13</v>
      </c>
      <c r="F82" s="277">
        <v>1</v>
      </c>
      <c r="G82" s="246" t="s">
        <v>15</v>
      </c>
    </row>
    <row r="83" spans="1:8" ht="19.899999999999999" customHeight="1">
      <c r="A83" s="247" t="s">
        <v>390</v>
      </c>
      <c r="B83" s="248">
        <f>F122</f>
        <v>1.62</v>
      </c>
      <c r="C83" s="249" t="s">
        <v>86</v>
      </c>
      <c r="D83" s="201">
        <v>21.47</v>
      </c>
      <c r="E83" s="250" t="s">
        <v>48</v>
      </c>
      <c r="F83" s="251" t="s">
        <v>44</v>
      </c>
      <c r="G83" s="252">
        <f>B83*D83</f>
        <v>34.781399999999998</v>
      </c>
      <c r="H83" s="251" t="s">
        <v>45</v>
      </c>
    </row>
    <row r="84" spans="1:8" ht="19.899999999999999" customHeight="1">
      <c r="A84" s="278" t="s">
        <v>87</v>
      </c>
      <c r="B84" s="254"/>
      <c r="C84" s="236"/>
      <c r="D84" s="236"/>
      <c r="E84" s="236"/>
      <c r="F84" s="251" t="s">
        <v>44</v>
      </c>
      <c r="G84" s="282">
        <v>672.9</v>
      </c>
      <c r="H84" s="251" t="s">
        <v>45</v>
      </c>
    </row>
    <row r="85" spans="1:8" ht="19.899999999999999" customHeight="1">
      <c r="A85" s="278" t="s">
        <v>392</v>
      </c>
      <c r="B85" s="255"/>
      <c r="C85" s="236"/>
      <c r="D85" s="236"/>
      <c r="E85" s="236"/>
      <c r="F85" s="251" t="s">
        <v>44</v>
      </c>
      <c r="G85" s="256">
        <f>ROUNDDOWN(E95,2)</f>
        <v>126.67</v>
      </c>
      <c r="H85" s="251" t="s">
        <v>45</v>
      </c>
    </row>
    <row r="86" spans="1:8" ht="19.899999999999999" customHeight="1">
      <c r="A86" s="278" t="s">
        <v>88</v>
      </c>
      <c r="B86" s="254"/>
      <c r="C86" s="236"/>
      <c r="D86" s="236"/>
      <c r="E86" s="236"/>
      <c r="F86" s="251" t="s">
        <v>44</v>
      </c>
      <c r="G86" s="282">
        <f>C122</f>
        <v>345</v>
      </c>
      <c r="H86" s="251" t="s">
        <v>45</v>
      </c>
    </row>
    <row r="87" spans="1:8" ht="19.899999999999999" customHeight="1">
      <c r="A87" s="259" t="s">
        <v>89</v>
      </c>
      <c r="B87" s="254"/>
      <c r="C87" s="236"/>
      <c r="D87" s="236"/>
      <c r="E87" s="236"/>
      <c r="F87" s="251" t="s">
        <v>44</v>
      </c>
      <c r="G87" s="252">
        <f>SUM(G83:G86)</f>
        <v>1179.3514</v>
      </c>
      <c r="H87" s="251" t="s">
        <v>45</v>
      </c>
    </row>
    <row r="88" spans="1:8" ht="19.899999999999999" customHeight="1">
      <c r="A88" s="259" t="s">
        <v>90</v>
      </c>
      <c r="B88" s="254"/>
      <c r="C88" s="236"/>
      <c r="D88" s="236"/>
      <c r="E88" s="236"/>
      <c r="F88" s="251" t="s">
        <v>44</v>
      </c>
      <c r="G88" s="252">
        <f>G87</f>
        <v>1179.3514</v>
      </c>
      <c r="H88" s="251" t="s">
        <v>45</v>
      </c>
    </row>
    <row r="89" spans="1:8" ht="19.899999999999999" customHeight="1">
      <c r="A89" s="259" t="str">
        <f>E117</f>
        <v>BEDDINGคอนกรีตหยาบรองท่อ(ลบ ม)</v>
      </c>
      <c r="B89" s="254"/>
      <c r="C89" s="252">
        <f>E122</f>
        <v>0.32</v>
      </c>
      <c r="D89" s="252" t="s">
        <v>91</v>
      </c>
      <c r="E89" s="258">
        <v>0</v>
      </c>
      <c r="F89" s="251" t="s">
        <v>44</v>
      </c>
      <c r="G89" s="328">
        <f>G62*C89</f>
        <v>702.45119999999997</v>
      </c>
      <c r="H89" s="251" t="s">
        <v>45</v>
      </c>
    </row>
    <row r="90" spans="1:8" ht="19.899999999999999" customHeight="1">
      <c r="A90" s="257" t="s">
        <v>117</v>
      </c>
      <c r="B90" s="254"/>
      <c r="C90" s="259"/>
      <c r="D90" s="259"/>
      <c r="E90" s="260"/>
      <c r="F90" s="251" t="s">
        <v>44</v>
      </c>
      <c r="G90" s="282">
        <f>G88+G89</f>
        <v>1881.8026</v>
      </c>
      <c r="H90" s="251" t="s">
        <v>45</v>
      </c>
    </row>
    <row r="91" spans="1:8" ht="19.899999999999999" customHeight="1">
      <c r="A91" s="262" t="s">
        <v>70</v>
      </c>
      <c r="B91" s="262"/>
      <c r="C91" s="262"/>
      <c r="D91" s="262"/>
      <c r="E91" s="262"/>
      <c r="F91" s="263"/>
      <c r="G91" s="262"/>
      <c r="H91" s="262"/>
    </row>
    <row r="92" spans="1:8" ht="19.899999999999999" customHeight="1">
      <c r="A92" s="265" t="s">
        <v>71</v>
      </c>
      <c r="B92" s="265"/>
      <c r="C92" s="265"/>
      <c r="D92" s="266" t="s">
        <v>72</v>
      </c>
      <c r="F92" s="265"/>
      <c r="G92" s="265"/>
      <c r="H92" s="265"/>
    </row>
    <row r="93" spans="1:8" ht="19.899999999999999" customHeight="1">
      <c r="A93" s="267" t="s">
        <v>73</v>
      </c>
      <c r="C93" s="218" t="s">
        <v>92</v>
      </c>
      <c r="D93" s="215" t="s">
        <v>93</v>
      </c>
      <c r="E93" s="268" t="s">
        <v>94</v>
      </c>
      <c r="F93" s="268" t="s">
        <v>94</v>
      </c>
      <c r="G93" s="269" t="s">
        <v>74</v>
      </c>
      <c r="H93" s="270"/>
    </row>
    <row r="94" spans="1:8" ht="19.899999999999999" customHeight="1">
      <c r="A94" s="267" t="s">
        <v>391</v>
      </c>
      <c r="C94" s="218">
        <f>B122</f>
        <v>24</v>
      </c>
      <c r="D94" s="271">
        <v>210.78</v>
      </c>
      <c r="E94" s="268">
        <v>13</v>
      </c>
      <c r="F94" s="268">
        <v>300</v>
      </c>
      <c r="G94" s="272" t="s">
        <v>96</v>
      </c>
      <c r="H94" s="268">
        <f>(D94*E94)+300</f>
        <v>3040.14</v>
      </c>
    </row>
    <row r="95" spans="1:8" ht="19.899999999999999" customHeight="1">
      <c r="A95" s="267" t="s">
        <v>75</v>
      </c>
      <c r="B95" s="267">
        <f>H94</f>
        <v>3040.14</v>
      </c>
      <c r="C95" s="267" t="s">
        <v>76</v>
      </c>
      <c r="D95" s="267"/>
      <c r="E95" s="273">
        <f>H94/C94</f>
        <v>126.6725</v>
      </c>
      <c r="F95" s="267" t="s">
        <v>97</v>
      </c>
      <c r="G95" s="267"/>
      <c r="H95" s="267"/>
    </row>
    <row r="96" spans="1:8" ht="19.899999999999999" customHeight="1" thickBot="1">
      <c r="A96" s="279"/>
      <c r="B96" s="279"/>
      <c r="C96" s="279"/>
      <c r="D96" s="279"/>
      <c r="E96" s="279"/>
      <c r="F96" s="279"/>
      <c r="G96" s="279"/>
      <c r="H96" s="279"/>
    </row>
    <row r="97" spans="1:8" ht="19.899999999999999" hidden="1" customHeight="1">
      <c r="A97" s="279"/>
      <c r="B97" s="279"/>
      <c r="C97" s="279"/>
      <c r="D97" s="279"/>
      <c r="E97" s="279"/>
      <c r="F97" s="279"/>
      <c r="G97" s="279"/>
      <c r="H97" s="279"/>
    </row>
    <row r="98" spans="1:8" ht="19.899999999999999" hidden="1" customHeight="1">
      <c r="A98" s="279"/>
      <c r="B98" s="279"/>
      <c r="C98" s="279"/>
      <c r="D98" s="279"/>
      <c r="E98" s="279"/>
      <c r="F98" s="279"/>
      <c r="G98" s="279"/>
      <c r="H98" s="279"/>
    </row>
    <row r="99" spans="1:8" ht="19.899999999999999" hidden="1" customHeight="1">
      <c r="A99" s="279"/>
      <c r="B99" s="279"/>
      <c r="C99" s="279"/>
      <c r="D99" s="279"/>
      <c r="E99" s="279"/>
      <c r="F99" s="279"/>
      <c r="G99" s="279"/>
      <c r="H99" s="279"/>
    </row>
    <row r="100" spans="1:8" ht="19.899999999999999" hidden="1" customHeight="1">
      <c r="A100" s="602" t="s">
        <v>83</v>
      </c>
      <c r="B100" s="602"/>
      <c r="C100" s="602"/>
      <c r="D100" s="602"/>
      <c r="E100" s="602"/>
      <c r="F100" s="602"/>
      <c r="G100" s="602"/>
      <c r="H100" s="602"/>
    </row>
    <row r="101" spans="1:8" ht="19.899999999999999" hidden="1" customHeight="1">
      <c r="A101" s="598" t="s">
        <v>84</v>
      </c>
      <c r="B101" s="600"/>
      <c r="C101" s="276" t="s">
        <v>85</v>
      </c>
      <c r="D101" s="244">
        <f>A123</f>
        <v>0.8</v>
      </c>
      <c r="E101" s="201" t="s">
        <v>13</v>
      </c>
      <c r="F101" s="277">
        <v>1</v>
      </c>
      <c r="G101" s="246" t="s">
        <v>15</v>
      </c>
    </row>
    <row r="102" spans="1:8" ht="19.899999999999999" hidden="1" customHeight="1">
      <c r="A102" s="247" t="s">
        <v>118</v>
      </c>
      <c r="B102" s="248">
        <f>F123</f>
        <v>2.17</v>
      </c>
      <c r="C102" s="280" t="s">
        <v>86</v>
      </c>
      <c r="D102" s="218">
        <v>99</v>
      </c>
      <c r="E102" s="281" t="s">
        <v>48</v>
      </c>
      <c r="F102" s="251" t="s">
        <v>44</v>
      </c>
      <c r="G102" s="252">
        <f>B102*D102</f>
        <v>214.82999999999998</v>
      </c>
      <c r="H102" s="251" t="s">
        <v>45</v>
      </c>
    </row>
    <row r="103" spans="1:8" ht="19.899999999999999" hidden="1" customHeight="1">
      <c r="A103" s="278" t="s">
        <v>87</v>
      </c>
      <c r="B103" s="254"/>
      <c r="C103" s="236"/>
      <c r="D103" s="236"/>
      <c r="E103" s="236"/>
      <c r="F103" s="251" t="s">
        <v>44</v>
      </c>
      <c r="G103" s="252">
        <v>887.85</v>
      </c>
      <c r="H103" s="251" t="s">
        <v>45</v>
      </c>
    </row>
    <row r="104" spans="1:8" ht="19.899999999999999" hidden="1" customHeight="1">
      <c r="A104" s="278" t="s">
        <v>116</v>
      </c>
      <c r="B104" s="255"/>
      <c r="C104" s="236"/>
      <c r="D104" s="236"/>
      <c r="E104" s="236"/>
      <c r="F104" s="251" t="s">
        <v>44</v>
      </c>
      <c r="G104" s="252">
        <f>ROUNDDOWN(E114,2)</f>
        <v>168.89</v>
      </c>
      <c r="H104" s="251" t="s">
        <v>45</v>
      </c>
    </row>
    <row r="105" spans="1:8" ht="19.899999999999999" hidden="1" customHeight="1">
      <c r="A105" s="278" t="s">
        <v>88</v>
      </c>
      <c r="B105" s="254"/>
      <c r="C105" s="236"/>
      <c r="D105" s="236"/>
      <c r="E105" s="236"/>
      <c r="F105" s="251" t="s">
        <v>44</v>
      </c>
      <c r="G105" s="252">
        <f>C123</f>
        <v>421</v>
      </c>
      <c r="H105" s="251" t="s">
        <v>45</v>
      </c>
    </row>
    <row r="106" spans="1:8" ht="19.899999999999999" hidden="1" customHeight="1">
      <c r="A106" s="259" t="s">
        <v>89</v>
      </c>
      <c r="B106" s="254"/>
      <c r="C106" s="236"/>
      <c r="D106" s="236"/>
      <c r="E106" s="236"/>
      <c r="F106" s="251" t="s">
        <v>44</v>
      </c>
      <c r="G106" s="252">
        <f>SUM(G102:G105)</f>
        <v>1692.5700000000002</v>
      </c>
      <c r="H106" s="251" t="s">
        <v>45</v>
      </c>
    </row>
    <row r="107" spans="1:8" ht="19.899999999999999" hidden="1" customHeight="1">
      <c r="A107" s="259" t="s">
        <v>90</v>
      </c>
      <c r="B107" s="254"/>
      <c r="C107" s="236"/>
      <c r="D107" s="236"/>
      <c r="E107" s="236"/>
      <c r="F107" s="251" t="s">
        <v>44</v>
      </c>
      <c r="G107" s="252">
        <f>G106</f>
        <v>1692.5700000000002</v>
      </c>
      <c r="H107" s="251" t="s">
        <v>45</v>
      </c>
    </row>
    <row r="108" spans="1:8" ht="19.899999999999999" hidden="1" customHeight="1">
      <c r="A108" s="259" t="str">
        <f>E117</f>
        <v>BEDDINGคอนกรีตหยาบรองท่อ(ลบ ม)</v>
      </c>
      <c r="B108" s="254"/>
      <c r="C108" s="282">
        <f>E123</f>
        <v>0.5</v>
      </c>
      <c r="D108" s="252" t="s">
        <v>91</v>
      </c>
      <c r="E108" s="258">
        <f>G62</f>
        <v>2195.16</v>
      </c>
      <c r="F108" s="251" t="s">
        <v>44</v>
      </c>
      <c r="G108" s="252">
        <f>C108*E108</f>
        <v>1097.58</v>
      </c>
      <c r="H108" s="251" t="s">
        <v>45</v>
      </c>
    </row>
    <row r="109" spans="1:8" ht="19.899999999999999" hidden="1" customHeight="1">
      <c r="A109" s="257" t="s">
        <v>117</v>
      </c>
      <c r="B109" s="254"/>
      <c r="C109" s="259"/>
      <c r="D109" s="259"/>
      <c r="E109" s="260"/>
      <c r="F109" s="251" t="s">
        <v>44</v>
      </c>
      <c r="G109" s="252">
        <f>G107+G108</f>
        <v>2790.15</v>
      </c>
      <c r="H109" s="251" t="s">
        <v>45</v>
      </c>
    </row>
    <row r="110" spans="1:8" ht="19.899999999999999" hidden="1" customHeight="1">
      <c r="A110" s="262" t="s">
        <v>70</v>
      </c>
      <c r="B110" s="262"/>
      <c r="C110" s="262"/>
      <c r="D110" s="262"/>
      <c r="E110" s="262"/>
      <c r="F110" s="263"/>
      <c r="G110" s="262"/>
      <c r="H110" s="262"/>
    </row>
    <row r="111" spans="1:8" ht="19.899999999999999" hidden="1" customHeight="1">
      <c r="A111" s="265" t="s">
        <v>71</v>
      </c>
      <c r="B111" s="265"/>
      <c r="C111" s="265"/>
      <c r="D111" s="266" t="s">
        <v>72</v>
      </c>
      <c r="F111" s="265"/>
      <c r="G111" s="265"/>
      <c r="H111" s="265"/>
    </row>
    <row r="112" spans="1:8" ht="19.899999999999999" hidden="1" customHeight="1">
      <c r="A112" s="267" t="s">
        <v>73</v>
      </c>
      <c r="C112" s="218" t="s">
        <v>92</v>
      </c>
      <c r="D112" s="215" t="s">
        <v>93</v>
      </c>
      <c r="E112" s="268" t="s">
        <v>94</v>
      </c>
      <c r="F112" s="268" t="s">
        <v>94</v>
      </c>
      <c r="G112" s="269" t="s">
        <v>74</v>
      </c>
      <c r="H112" s="270"/>
    </row>
    <row r="113" spans="1:13" ht="19.899999999999999" hidden="1" customHeight="1">
      <c r="A113" s="267" t="s">
        <v>95</v>
      </c>
      <c r="C113" s="218">
        <f>B123</f>
        <v>18</v>
      </c>
      <c r="D113" s="271">
        <f>D94</f>
        <v>210.78</v>
      </c>
      <c r="E113" s="268">
        <v>13</v>
      </c>
      <c r="F113" s="268">
        <v>300</v>
      </c>
      <c r="G113" s="272" t="s">
        <v>129</v>
      </c>
      <c r="H113" s="268">
        <f>(D113*E113)+300</f>
        <v>3040.14</v>
      </c>
    </row>
    <row r="114" spans="1:13" ht="19.899999999999999" hidden="1" customHeight="1" thickBot="1">
      <c r="A114" s="267" t="s">
        <v>75</v>
      </c>
      <c r="B114" s="267">
        <f>H113</f>
        <v>3040.14</v>
      </c>
      <c r="C114" s="267" t="s">
        <v>76</v>
      </c>
      <c r="D114" s="267"/>
      <c r="E114" s="273">
        <f>H113/C113</f>
        <v>168.89666666666665</v>
      </c>
      <c r="F114" s="267" t="s">
        <v>97</v>
      </c>
      <c r="G114" s="267"/>
      <c r="H114" s="267"/>
    </row>
    <row r="115" spans="1:13" ht="19.899999999999999" customHeight="1" thickBot="1">
      <c r="A115" s="283"/>
      <c r="B115" s="283"/>
      <c r="C115" s="283"/>
      <c r="D115" s="283"/>
      <c r="E115" s="284"/>
      <c r="F115" s="283"/>
      <c r="G115" s="283"/>
      <c r="H115" s="283"/>
      <c r="K115" s="603" t="s">
        <v>139</v>
      </c>
      <c r="L115" s="604"/>
      <c r="M115" s="418"/>
    </row>
    <row r="116" spans="1:13" ht="19.899999999999999" customHeight="1" thickBot="1">
      <c r="A116" s="617" t="s">
        <v>138</v>
      </c>
      <c r="B116" s="618"/>
      <c r="C116" s="618"/>
      <c r="D116" s="618"/>
      <c r="E116" s="618"/>
      <c r="F116" s="618"/>
      <c r="G116" s="618"/>
      <c r="H116" s="619"/>
      <c r="K116" s="605"/>
      <c r="L116" s="606"/>
      <c r="M116" s="418"/>
    </row>
    <row r="117" spans="1:13" ht="19.899999999999999" customHeight="1" thickBot="1">
      <c r="A117" s="285" t="s">
        <v>98</v>
      </c>
      <c r="B117" s="285" t="s">
        <v>77</v>
      </c>
      <c r="C117" s="285" t="s">
        <v>99</v>
      </c>
      <c r="D117" s="285" t="s">
        <v>100</v>
      </c>
      <c r="E117" s="286" t="s">
        <v>101</v>
      </c>
      <c r="F117" s="287" t="s">
        <v>119</v>
      </c>
      <c r="G117" s="288" t="s">
        <v>136</v>
      </c>
      <c r="H117" s="289" t="s">
        <v>137</v>
      </c>
      <c r="K117" s="290" t="s">
        <v>68</v>
      </c>
      <c r="L117" s="290" t="s">
        <v>61</v>
      </c>
      <c r="M117" s="419"/>
    </row>
    <row r="118" spans="1:13" ht="19.899999999999999" customHeight="1">
      <c r="A118" s="291">
        <v>0.2</v>
      </c>
      <c r="B118" s="268">
        <v>60</v>
      </c>
      <c r="C118" s="268">
        <v>64</v>
      </c>
      <c r="D118" s="268"/>
      <c r="E118" s="268"/>
      <c r="F118" s="292">
        <f>G118*H118</f>
        <v>0.76</v>
      </c>
      <c r="G118" s="293">
        <f t="shared" ref="G118:G126" si="0">A118+K118</f>
        <v>0.95</v>
      </c>
      <c r="H118" s="294">
        <f t="shared" ref="H118:H126" si="1">A118+L118</f>
        <v>0.8</v>
      </c>
      <c r="K118" s="295">
        <f>0.5+0.25</f>
        <v>0.75</v>
      </c>
      <c r="L118" s="296">
        <v>0.6</v>
      </c>
    </row>
    <row r="119" spans="1:13" ht="19.899999999999999" customHeight="1">
      <c r="A119" s="297">
        <v>0.3</v>
      </c>
      <c r="B119" s="251">
        <v>48</v>
      </c>
      <c r="C119" s="251">
        <v>140</v>
      </c>
      <c r="D119" s="251">
        <v>0.126</v>
      </c>
      <c r="E119" s="251">
        <v>0.12</v>
      </c>
      <c r="F119" s="298">
        <f t="shared" ref="F119:F126" si="2">G119*H119</f>
        <v>0.94499999999999995</v>
      </c>
      <c r="G119" s="299">
        <f t="shared" si="0"/>
        <v>1.05</v>
      </c>
      <c r="H119" s="300">
        <f t="shared" si="1"/>
        <v>0.89999999999999991</v>
      </c>
      <c r="K119" s="301">
        <v>0.75</v>
      </c>
      <c r="L119" s="302">
        <v>0.6</v>
      </c>
    </row>
    <row r="120" spans="1:13" ht="19.899999999999999" customHeight="1">
      <c r="A120" s="291">
        <v>0.4</v>
      </c>
      <c r="B120" s="268">
        <v>32</v>
      </c>
      <c r="C120" s="268">
        <v>140</v>
      </c>
      <c r="D120" s="268">
        <v>0.21199999999999999</v>
      </c>
      <c r="E120" s="268">
        <v>0.18</v>
      </c>
      <c r="F120" s="269">
        <f t="shared" si="2"/>
        <v>1.1499999999999999</v>
      </c>
      <c r="G120" s="303">
        <f t="shared" si="0"/>
        <v>1.1499999999999999</v>
      </c>
      <c r="H120" s="304">
        <f t="shared" si="1"/>
        <v>1</v>
      </c>
      <c r="K120" s="301">
        <v>0.75</v>
      </c>
      <c r="L120" s="302">
        <v>0.6</v>
      </c>
    </row>
    <row r="121" spans="1:13" ht="19.899999999999999" customHeight="1">
      <c r="A121" s="291">
        <v>0.5</v>
      </c>
      <c r="B121" s="268">
        <v>24</v>
      </c>
      <c r="C121" s="268">
        <v>250</v>
      </c>
      <c r="D121" s="268">
        <v>0.32200000000000001</v>
      </c>
      <c r="E121" s="268">
        <v>0.25</v>
      </c>
      <c r="F121" s="269">
        <f t="shared" si="2"/>
        <v>1.375</v>
      </c>
      <c r="G121" s="303">
        <f t="shared" si="0"/>
        <v>1.25</v>
      </c>
      <c r="H121" s="304">
        <f t="shared" si="1"/>
        <v>1.1000000000000001</v>
      </c>
      <c r="K121" s="301">
        <v>0.75</v>
      </c>
      <c r="L121" s="302">
        <v>0.6</v>
      </c>
    </row>
    <row r="122" spans="1:13" ht="19.899999999999999" customHeight="1">
      <c r="A122" s="305">
        <v>0.6</v>
      </c>
      <c r="B122" s="306">
        <v>24</v>
      </c>
      <c r="C122" s="306">
        <v>345</v>
      </c>
      <c r="D122" s="306">
        <v>0.442</v>
      </c>
      <c r="E122" s="306">
        <v>0.32</v>
      </c>
      <c r="F122" s="307">
        <f t="shared" si="2"/>
        <v>1.62</v>
      </c>
      <c r="G122" s="308">
        <f t="shared" si="0"/>
        <v>1.35</v>
      </c>
      <c r="H122" s="309">
        <f t="shared" si="1"/>
        <v>1.2</v>
      </c>
      <c r="K122" s="301">
        <v>0.75</v>
      </c>
      <c r="L122" s="302">
        <v>0.6</v>
      </c>
    </row>
    <row r="123" spans="1:13" ht="19.899999999999999" customHeight="1">
      <c r="A123" s="291">
        <v>0.8</v>
      </c>
      <c r="B123" s="268">
        <v>18</v>
      </c>
      <c r="C123" s="268">
        <v>421</v>
      </c>
      <c r="D123" s="268">
        <v>0.77</v>
      </c>
      <c r="E123" s="310">
        <v>0.5</v>
      </c>
      <c r="F123" s="269">
        <f t="shared" si="2"/>
        <v>2.17</v>
      </c>
      <c r="G123" s="303">
        <f t="shared" si="0"/>
        <v>1.55</v>
      </c>
      <c r="H123" s="304">
        <f t="shared" si="1"/>
        <v>1.4</v>
      </c>
      <c r="K123" s="301">
        <v>0.75</v>
      </c>
      <c r="L123" s="302">
        <v>0.6</v>
      </c>
    </row>
    <row r="124" spans="1:13" ht="19.899999999999999" customHeight="1">
      <c r="A124" s="291">
        <v>1</v>
      </c>
      <c r="B124" s="268">
        <v>10</v>
      </c>
      <c r="C124" s="268">
        <v>510</v>
      </c>
      <c r="D124" s="268">
        <v>1.169</v>
      </c>
      <c r="E124" s="268">
        <v>0.75</v>
      </c>
      <c r="F124" s="269">
        <f t="shared" si="2"/>
        <v>2.8000000000000003</v>
      </c>
      <c r="G124" s="303">
        <f t="shared" si="0"/>
        <v>1.75</v>
      </c>
      <c r="H124" s="304">
        <f t="shared" si="1"/>
        <v>1.6</v>
      </c>
      <c r="K124" s="301">
        <v>0.75</v>
      </c>
      <c r="L124" s="302">
        <v>0.6</v>
      </c>
    </row>
    <row r="125" spans="1:13" ht="19.899999999999999" customHeight="1">
      <c r="A125" s="291">
        <v>1.2</v>
      </c>
      <c r="B125" s="268">
        <v>8</v>
      </c>
      <c r="C125" s="268">
        <v>575</v>
      </c>
      <c r="D125" s="268">
        <v>1.651</v>
      </c>
      <c r="E125" s="311">
        <v>1</v>
      </c>
      <c r="F125" s="269">
        <f t="shared" si="2"/>
        <v>3.51</v>
      </c>
      <c r="G125" s="303">
        <f t="shared" si="0"/>
        <v>1.95</v>
      </c>
      <c r="H125" s="304">
        <f t="shared" si="1"/>
        <v>1.7999999999999998</v>
      </c>
      <c r="K125" s="301">
        <v>0.75</v>
      </c>
      <c r="L125" s="302">
        <v>0.6</v>
      </c>
    </row>
    <row r="126" spans="1:13" ht="19.899999999999999" customHeight="1" thickBot="1">
      <c r="A126" s="291">
        <v>1.5</v>
      </c>
      <c r="B126" s="268">
        <v>5</v>
      </c>
      <c r="C126" s="268">
        <v>635</v>
      </c>
      <c r="D126" s="268">
        <v>2.5449999999999999</v>
      </c>
      <c r="E126" s="268">
        <v>1.45</v>
      </c>
      <c r="F126" s="269">
        <f t="shared" si="2"/>
        <v>4.7250000000000005</v>
      </c>
      <c r="G126" s="303">
        <f t="shared" si="0"/>
        <v>2.25</v>
      </c>
      <c r="H126" s="304">
        <f t="shared" si="1"/>
        <v>2.1</v>
      </c>
      <c r="K126" s="312">
        <v>0.75</v>
      </c>
      <c r="L126" s="313">
        <v>0.6</v>
      </c>
    </row>
    <row r="127" spans="1:13" ht="19.899999999999999" customHeight="1">
      <c r="A127" s="314"/>
      <c r="B127" s="315"/>
      <c r="C127" s="315"/>
      <c r="D127" s="315"/>
      <c r="E127" s="315"/>
      <c r="F127" s="315"/>
      <c r="G127" s="316"/>
      <c r="H127" s="316"/>
    </row>
    <row r="128" spans="1:13" ht="19.899999999999999" customHeight="1">
      <c r="A128" s="314"/>
      <c r="B128" s="315"/>
      <c r="C128" s="315"/>
      <c r="D128" s="315"/>
      <c r="E128" s="315"/>
      <c r="F128" s="315"/>
      <c r="G128" s="316"/>
      <c r="H128" s="316"/>
    </row>
    <row r="129" spans="1:8" ht="19.899999999999999" customHeight="1">
      <c r="A129" s="314"/>
      <c r="B129" s="315"/>
      <c r="C129" s="315"/>
      <c r="D129" s="315"/>
      <c r="E129" s="315"/>
      <c r="F129" s="315"/>
      <c r="G129" s="316"/>
      <c r="H129" s="316"/>
    </row>
    <row r="130" spans="1:8" ht="19.899999999999999" customHeight="1">
      <c r="A130" s="233" t="s">
        <v>43</v>
      </c>
      <c r="C130" s="215" t="s">
        <v>44</v>
      </c>
      <c r="D130" s="173" t="s">
        <v>386</v>
      </c>
      <c r="H130" s="317" t="s">
        <v>45</v>
      </c>
    </row>
    <row r="131" spans="1:8" ht="19.899999999999999" customHeight="1">
      <c r="C131" s="215"/>
      <c r="D131" s="173" t="s">
        <v>46</v>
      </c>
    </row>
    <row r="132" spans="1:8" ht="19.899999999999999" customHeight="1">
      <c r="A132" s="173" t="s">
        <v>47</v>
      </c>
      <c r="D132" s="215" t="s">
        <v>44</v>
      </c>
      <c r="E132" s="215">
        <v>133</v>
      </c>
      <c r="F132" s="215" t="s">
        <v>48</v>
      </c>
    </row>
    <row r="133" spans="1:8" ht="19.899999999999999" customHeight="1">
      <c r="A133" s="173" t="s">
        <v>49</v>
      </c>
      <c r="D133" s="215" t="s">
        <v>44</v>
      </c>
      <c r="E133" s="215" t="s">
        <v>50</v>
      </c>
      <c r="F133" s="215" t="s">
        <v>11</v>
      </c>
      <c r="G133" s="173" t="s">
        <v>51</v>
      </c>
    </row>
    <row r="134" spans="1:8" ht="19.899999999999999" customHeight="1">
      <c r="A134" s="173" t="s">
        <v>52</v>
      </c>
      <c r="D134" s="215" t="s">
        <v>44</v>
      </c>
      <c r="E134" s="318">
        <f>1/0.15</f>
        <v>6.666666666666667</v>
      </c>
      <c r="F134" s="215" t="s">
        <v>11</v>
      </c>
    </row>
    <row r="135" spans="1:8" ht="19.899999999999999" customHeight="1">
      <c r="A135" s="173" t="s">
        <v>53</v>
      </c>
      <c r="D135" s="215" t="s">
        <v>44</v>
      </c>
      <c r="E135" s="173" t="s">
        <v>54</v>
      </c>
      <c r="G135" s="173" t="s">
        <v>45</v>
      </c>
    </row>
    <row r="136" spans="1:8" ht="19.899999999999999" customHeight="1">
      <c r="A136" s="173" t="s">
        <v>55</v>
      </c>
      <c r="E136" s="215" t="s">
        <v>44</v>
      </c>
      <c r="F136" s="319">
        <f>E132/E134</f>
        <v>19.95</v>
      </c>
      <c r="G136" s="173" t="s">
        <v>45</v>
      </c>
    </row>
    <row r="137" spans="1:8" ht="19.899999999999999" customHeight="1">
      <c r="C137" s="173" t="s">
        <v>56</v>
      </c>
      <c r="E137" s="215" t="s">
        <v>44</v>
      </c>
      <c r="F137" s="320">
        <f>ROUNDDOWN(F136,2)</f>
        <v>19.95</v>
      </c>
      <c r="G137" s="173" t="s">
        <v>45</v>
      </c>
    </row>
    <row r="138" spans="1:8" ht="19.899999999999999" customHeight="1">
      <c r="E138" s="215"/>
      <c r="F138" s="320"/>
    </row>
    <row r="139" spans="1:8" ht="19.899999999999999" customHeight="1" thickBot="1">
      <c r="E139" s="215"/>
      <c r="F139" s="320"/>
    </row>
    <row r="140" spans="1:8" ht="19.899999999999999" customHeight="1" thickBot="1">
      <c r="A140" s="620" t="s">
        <v>167</v>
      </c>
      <c r="B140" s="621"/>
      <c r="C140" s="621"/>
      <c r="D140" s="621"/>
      <c r="E140" s="621"/>
      <c r="F140" s="621"/>
      <c r="G140" s="621"/>
      <c r="H140" s="622"/>
    </row>
    <row r="141" spans="1:8" ht="19.899999999999999" customHeight="1">
      <c r="A141" s="609" t="s">
        <v>63</v>
      </c>
      <c r="B141" s="611">
        <f>'ปร 4คสล'!R14</f>
        <v>252</v>
      </c>
      <c r="C141" s="613" t="s">
        <v>61</v>
      </c>
      <c r="D141" s="615">
        <f>'ปร 4คสล'!Q14</f>
        <v>5</v>
      </c>
      <c r="E141" s="321" t="s">
        <v>64</v>
      </c>
      <c r="F141" s="421">
        <v>10</v>
      </c>
      <c r="G141" s="198" t="s">
        <v>155</v>
      </c>
      <c r="H141" s="322"/>
    </row>
    <row r="142" spans="1:8" ht="19.899999999999999" customHeight="1" thickBot="1">
      <c r="A142" s="610"/>
      <c r="B142" s="612"/>
      <c r="C142" s="614"/>
      <c r="D142" s="616"/>
      <c r="E142" s="323" t="s">
        <v>65</v>
      </c>
      <c r="F142" s="417">
        <f>D141</f>
        <v>5</v>
      </c>
      <c r="G142" s="324" t="s">
        <v>155</v>
      </c>
      <c r="H142" s="325"/>
    </row>
    <row r="143" spans="1:8" ht="19.899999999999999" customHeight="1">
      <c r="A143" s="194" t="s">
        <v>442</v>
      </c>
      <c r="B143" s="195"/>
      <c r="C143" s="196" t="s">
        <v>57</v>
      </c>
      <c r="D143" s="196" t="s">
        <v>58</v>
      </c>
      <c r="E143" s="197" t="s">
        <v>443</v>
      </c>
      <c r="F143" s="196" t="s">
        <v>444</v>
      </c>
      <c r="G143" s="198"/>
      <c r="H143" s="623" t="s">
        <v>445</v>
      </c>
    </row>
    <row r="144" spans="1:8" ht="21.75">
      <c r="A144" s="607" t="s">
        <v>435</v>
      </c>
      <c r="B144" s="608"/>
      <c r="C144" s="199">
        <v>32000</v>
      </c>
      <c r="D144" s="200">
        <f>C144*(1/0.416)</f>
        <v>76923.076923076922</v>
      </c>
      <c r="E144" s="249">
        <f>1/0.416</f>
        <v>2.4038461538461537</v>
      </c>
      <c r="F144" s="202">
        <f>D144/(E144*1050)</f>
        <v>30.476190476190478</v>
      </c>
      <c r="G144" s="203"/>
      <c r="H144" s="624"/>
    </row>
    <row r="145" spans="1:17" ht="19.899999999999999" customHeight="1">
      <c r="A145" s="204" t="s">
        <v>59</v>
      </c>
      <c r="B145" s="201" t="s">
        <v>60</v>
      </c>
      <c r="C145" s="201" t="s">
        <v>61</v>
      </c>
      <c r="D145" s="201" t="s">
        <v>446</v>
      </c>
      <c r="E145" s="201" t="s">
        <v>205</v>
      </c>
      <c r="F145" s="201" t="s">
        <v>62</v>
      </c>
      <c r="G145" s="201" t="s">
        <v>447</v>
      </c>
      <c r="H145" s="205" t="s">
        <v>401</v>
      </c>
      <c r="I145" s="215"/>
      <c r="J145" s="215"/>
    </row>
    <row r="146" spans="1:17" ht="19.899999999999999" customHeight="1" thickBot="1">
      <c r="A146" s="206" t="s">
        <v>398</v>
      </c>
      <c r="B146" s="207">
        <v>2.5000000000000001E-2</v>
      </c>
      <c r="C146" s="207">
        <v>2.5000000000000001E-2</v>
      </c>
      <c r="D146" s="208">
        <f>B146*C146*1</f>
        <v>6.2500000000000012E-4</v>
      </c>
      <c r="E146" s="427">
        <f>D146*(E144*1050)</f>
        <v>1.5775240384615388</v>
      </c>
      <c r="F146" s="425">
        <f>N146</f>
        <v>15</v>
      </c>
      <c r="G146" s="425">
        <f>E146*F146</f>
        <v>23.66286057692308</v>
      </c>
      <c r="H146" s="209">
        <f>G146/1050</f>
        <v>2.2536057692307696E-2</v>
      </c>
      <c r="J146" s="173" t="s">
        <v>439</v>
      </c>
      <c r="K146" s="416">
        <f>B141/70</f>
        <v>3.6</v>
      </c>
      <c r="L146" s="173" t="s">
        <v>372</v>
      </c>
      <c r="M146" s="420">
        <f>ROUNDDOWN(K146,0)</f>
        <v>3</v>
      </c>
      <c r="N146" s="424">
        <f>M146*D141</f>
        <v>15</v>
      </c>
      <c r="O146" s="173" t="s">
        <v>155</v>
      </c>
      <c r="P146" s="422" t="s">
        <v>436</v>
      </c>
      <c r="Q146" s="422"/>
    </row>
    <row r="147" spans="1:17" ht="19.899999999999999" customHeight="1" thickBot="1">
      <c r="A147" s="210" t="s">
        <v>399</v>
      </c>
      <c r="B147" s="211">
        <v>0.01</v>
      </c>
      <c r="C147" s="211">
        <v>3.7499999999999999E-2</v>
      </c>
      <c r="D147" s="212">
        <f>B147*C147*1</f>
        <v>3.7500000000000001E-4</v>
      </c>
      <c r="E147" s="427">
        <f>D147*(E144*1050)</f>
        <v>0.94651442307692302</v>
      </c>
      <c r="F147" s="425">
        <f>N147</f>
        <v>363</v>
      </c>
      <c r="G147" s="425">
        <f>E147*F147</f>
        <v>343.58473557692304</v>
      </c>
      <c r="H147" s="209">
        <f>G147/1050</f>
        <v>0.32722355769230765</v>
      </c>
      <c r="J147" s="173" t="s">
        <v>440</v>
      </c>
      <c r="K147" s="420">
        <f>B141/F141</f>
        <v>25.2</v>
      </c>
      <c r="L147" s="173" t="s">
        <v>372</v>
      </c>
      <c r="M147" s="420">
        <f>K147-M146</f>
        <v>22.2</v>
      </c>
      <c r="N147" s="423">
        <f>(M147*F142)+M148</f>
        <v>363</v>
      </c>
      <c r="O147" s="173" t="s">
        <v>155</v>
      </c>
      <c r="P147" s="422" t="s">
        <v>437</v>
      </c>
      <c r="Q147" s="422"/>
    </row>
    <row r="148" spans="1:17" ht="19.899999999999999" customHeight="1">
      <c r="J148" s="173" t="s">
        <v>441</v>
      </c>
      <c r="M148" s="420">
        <f>K147*F141</f>
        <v>252</v>
      </c>
      <c r="P148" s="422" t="s">
        <v>438</v>
      </c>
      <c r="Q148" s="422"/>
    </row>
    <row r="149" spans="1:17" ht="19.899999999999999" customHeight="1">
      <c r="G149" s="173" t="s">
        <v>400</v>
      </c>
      <c r="H149" s="426">
        <f>H146+H147</f>
        <v>0.34975961538461536</v>
      </c>
    </row>
  </sheetData>
  <mergeCells count="16">
    <mergeCell ref="K115:L116"/>
    <mergeCell ref="A144:B144"/>
    <mergeCell ref="A141:A142"/>
    <mergeCell ref="B141:B142"/>
    <mergeCell ref="C141:C142"/>
    <mergeCell ref="D141:D142"/>
    <mergeCell ref="A116:H116"/>
    <mergeCell ref="A140:H140"/>
    <mergeCell ref="H143:H144"/>
    <mergeCell ref="A82:B82"/>
    <mergeCell ref="A66:B66"/>
    <mergeCell ref="A101:B101"/>
    <mergeCell ref="A2:G2"/>
    <mergeCell ref="A81:H81"/>
    <mergeCell ref="A100:H100"/>
    <mergeCell ref="A65:H65"/>
  </mergeCells>
  <printOptions horizontalCentered="1"/>
  <pageMargins left="0.23622047244094491" right="0.23622047244094491" top="0.94488188976377963" bottom="0.15748031496062992" header="0.51181102362204722" footer="0"/>
  <pageSetup paperSize="9" scale="51" fitToHeight="0" orientation="portrait" horizontalDpi="4294967292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3</vt:i4>
      </vt:variant>
    </vt:vector>
  </HeadingPairs>
  <TitlesOfParts>
    <vt:vector size="9" baseType="lpstr">
      <vt:lpstr>ปร.6 สรุป</vt:lpstr>
      <vt:lpstr>ปร 5คส ล</vt:lpstr>
      <vt:lpstr>ปร 4คสล</vt:lpstr>
      <vt:lpstr>ต้นทุน</vt:lpstr>
      <vt:lpstr>เอกสารแนป</vt:lpstr>
      <vt:lpstr>ราคาต่อหน่วยงานท่อและดิน</vt:lpstr>
      <vt:lpstr>'ปร 4คสล'!Print_Area</vt:lpstr>
      <vt:lpstr>'ปร 5คส ล'!Print_Area</vt:lpstr>
      <vt:lpstr>ราคาต่อหน่วยงานท่อและดิน!Print_Area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Se7en V1</dc:creator>
  <cp:lastModifiedBy>USER</cp:lastModifiedBy>
  <cp:lastPrinted>2025-06-23T07:23:26Z</cp:lastPrinted>
  <dcterms:created xsi:type="dcterms:W3CDTF">2013-08-12T04:16:54Z</dcterms:created>
  <dcterms:modified xsi:type="dcterms:W3CDTF">2025-06-24T08:02:18Z</dcterms:modified>
</cp:coreProperties>
</file>